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tabRatio="766"/>
  </bookViews>
  <sheets>
    <sheet name="危险化学品安全风险监测及预警平台补助" sheetId="8" r:id="rId1"/>
    <sheet name="防疫防护补助" sheetId="4" state="hidden" r:id="rId2"/>
    <sheet name="物流运输补助" sheetId="1" state="hidden" r:id="rId3"/>
    <sheet name="水产品广告宣传补助" sheetId="7" state="hidden" r:id="rId4"/>
    <sheet name="集装箱滞箱费补贴" sheetId="9" state="hidden" r:id="rId5"/>
    <sheet name="Sheet2" sheetId="10" state="hidden" r:id="rId6"/>
  </sheets>
  <definedNames>
    <definedName name="_xlnm._FilterDatabase" localSheetId="1" hidden="1">防疫防护补助!$A$2:$R$37</definedName>
    <definedName name="_xlnm._FilterDatabase" localSheetId="2" hidden="1">物流运输补助!$A$2:$T$41</definedName>
    <definedName name="_xlnm._FilterDatabase" localSheetId="5" hidden="1">Sheet2!$B$2:$H$59</definedName>
    <definedName name="_xlnm._FilterDatabase" localSheetId="0" hidden="1">危险化学品安全风险监测及预警平台补助!$A$2:$D$9</definedName>
  </definedNames>
  <calcPr calcId="144525"/>
</workbook>
</file>

<file path=xl/sharedStrings.xml><?xml version="1.0" encoding="utf-8"?>
<sst xmlns="http://schemas.openxmlformats.org/spreadsheetml/2006/main" count="1495" uniqueCount="414">
  <si>
    <r>
      <rPr>
        <sz val="12"/>
        <rFont val="黑体"/>
        <charset val="134"/>
      </rPr>
      <t>附件</t>
    </r>
    <r>
      <rPr>
        <sz val="12"/>
        <rFont val="Times New Roman"/>
        <charset val="134"/>
      </rPr>
      <t>5</t>
    </r>
    <r>
      <rPr>
        <sz val="12"/>
        <rFont val="黑体"/>
        <charset val="134"/>
      </rPr>
      <t>：</t>
    </r>
  </si>
  <si>
    <t>危化品安全风险监测及预警系统平台费用补助拟支持企业名单</t>
  </si>
  <si>
    <t>序号</t>
  </si>
  <si>
    <t>企业名称</t>
  </si>
  <si>
    <t>大连金渤海产食品有限公司</t>
  </si>
  <si>
    <t>大连友联海味品有限公司</t>
  </si>
  <si>
    <t>大连东扬海产有限公司</t>
  </si>
  <si>
    <t>大成食品（大连）有限公司</t>
  </si>
  <si>
    <t>大成宫产食品（大连）有限公司</t>
  </si>
  <si>
    <t>大连宝泉食品有限公司</t>
  </si>
  <si>
    <t>金普新区新冠肺炎疫情防控期间防疫防护费用补助审定表</t>
  </si>
  <si>
    <t>企业类型</t>
  </si>
  <si>
    <t>规模</t>
  </si>
  <si>
    <t>企业地址</t>
  </si>
  <si>
    <t>企业联系人</t>
  </si>
  <si>
    <t>联系电话</t>
  </si>
  <si>
    <t>是否金普新区注册</t>
  </si>
  <si>
    <t>是否为冷链物流仓储企业或水产品加工企业</t>
  </si>
  <si>
    <t>仓储容量</t>
  </si>
  <si>
    <t>是否提供申请表</t>
  </si>
  <si>
    <t>是否提供相关费用明细表</t>
  </si>
  <si>
    <t>是否提供承诺书</t>
  </si>
  <si>
    <t>开票日期</t>
  </si>
  <si>
    <t>付款日期</t>
  </si>
  <si>
    <t>申报金额（元）</t>
  </si>
  <si>
    <t>审定金额（元）</t>
  </si>
  <si>
    <t>拟补贴金额（上限3万、2万）</t>
  </si>
  <si>
    <t>备注</t>
  </si>
  <si>
    <t>审减</t>
  </si>
  <si>
    <t>发票复核</t>
  </si>
  <si>
    <t>复核结果</t>
  </si>
  <si>
    <t>步文婷备注</t>
  </si>
  <si>
    <t>水产品加工</t>
  </si>
  <si>
    <t>规上</t>
  </si>
  <si>
    <t>大连市金州区友谊街道兴民村678号</t>
  </si>
  <si>
    <t>田红</t>
  </si>
  <si>
    <t>13050580832</t>
  </si>
  <si>
    <t>是</t>
  </si>
  <si>
    <t>大连新源水产食品有限公司</t>
  </si>
  <si>
    <t>大连市金州区拥政街道九里村</t>
  </si>
  <si>
    <t>刘扬</t>
  </si>
  <si>
    <t>18842661797</t>
  </si>
  <si>
    <t>中联食品（大连）有限公司</t>
  </si>
  <si>
    <t>大连市金州区拥政街道三里村888号</t>
  </si>
  <si>
    <t>赵丽娜</t>
  </si>
  <si>
    <t>13942856091</t>
  </si>
  <si>
    <t>大连冈田水产有限公司</t>
  </si>
  <si>
    <t>大连市金州区七顶山街道陆海村</t>
  </si>
  <si>
    <t>逢霞</t>
  </si>
  <si>
    <t>15898183724</t>
  </si>
  <si>
    <t>大连万大源食品有限公司</t>
  </si>
  <si>
    <t>大连金普新区大李家街道石槽村</t>
  </si>
  <si>
    <t>刘涌</t>
  </si>
  <si>
    <t>15542558885</t>
  </si>
  <si>
    <t>大连美和食品有限公司</t>
  </si>
  <si>
    <t>大连金州区拥政街道红塔村</t>
  </si>
  <si>
    <t>王丽萍</t>
  </si>
  <si>
    <t>18940892720</t>
  </si>
  <si>
    <t>大连棒棰岛海产股份有限公司</t>
  </si>
  <si>
    <t>大连市金州区五一路987号</t>
  </si>
  <si>
    <t>贾旭光</t>
  </si>
  <si>
    <t>15942699053</t>
  </si>
  <si>
    <t>大连喜福多海洋食品有限公司</t>
  </si>
  <si>
    <t>大连市金州区杏树街道邹家村</t>
  </si>
  <si>
    <t>金晓楠</t>
  </si>
  <si>
    <t>13604116630</t>
  </si>
  <si>
    <t>大连晨洋科技发展有限公司</t>
  </si>
  <si>
    <t>大连保税区十三里工业新区振工街15号</t>
  </si>
  <si>
    <t>王倩倩</t>
  </si>
  <si>
    <t>15942849813</t>
  </si>
  <si>
    <t>大连佳海食品有限公司</t>
  </si>
  <si>
    <t>大连市金州区登沙河镇范家村</t>
  </si>
  <si>
    <t>傅玲</t>
  </si>
  <si>
    <t>大连市金州区大魏家镇后石村</t>
  </si>
  <si>
    <t>梁祎</t>
  </si>
  <si>
    <t>15031267973</t>
  </si>
  <si>
    <t>大连林家铺子食品股份有限公司</t>
  </si>
  <si>
    <t>大连普湾新区石河街道</t>
  </si>
  <si>
    <t>谢汶伯</t>
  </si>
  <si>
    <t>大连盛华海产食品有限公司</t>
  </si>
  <si>
    <t>大连市金州区双兴路2号</t>
  </si>
  <si>
    <t>孔繁雨</t>
  </si>
  <si>
    <t>大连翔祥食品有限公司</t>
  </si>
  <si>
    <t>大连保税区IC-54</t>
  </si>
  <si>
    <t>安颖</t>
  </si>
  <si>
    <t>13009489574</t>
  </si>
  <si>
    <t>大连海丰隆食品有限公司</t>
  </si>
  <si>
    <t>大连保税区二十里堡二十里村</t>
  </si>
  <si>
    <t>刘敏</t>
  </si>
  <si>
    <t>18241124899</t>
  </si>
  <si>
    <t>大连绿维他食品有限公司</t>
  </si>
  <si>
    <t>大连市金州区站前街道马家新村</t>
  </si>
  <si>
    <t>洪丽</t>
  </si>
  <si>
    <t>13889580675</t>
  </si>
  <si>
    <t>大连晓芹食品有限公司</t>
  </si>
  <si>
    <t>大连市福泉北路9号</t>
  </si>
  <si>
    <t>冯旭</t>
  </si>
  <si>
    <t>13889451578</t>
  </si>
  <si>
    <t>大连营洋食品有限公司</t>
  </si>
  <si>
    <t>大连经济技术开发区数字六路20号</t>
  </si>
  <si>
    <t>刘秀萍</t>
  </si>
  <si>
    <t>15840991869</t>
  </si>
  <si>
    <r>
      <rPr>
        <sz val="10"/>
        <rFont val="宋体"/>
        <charset val="134"/>
      </rPr>
      <t>扣除</t>
    </r>
    <r>
      <rPr>
        <sz val="10"/>
        <rFont val="Arial"/>
        <charset val="134"/>
      </rPr>
      <t>9</t>
    </r>
    <r>
      <rPr>
        <sz val="10"/>
        <rFont val="宋体"/>
        <charset val="134"/>
      </rPr>
      <t>月付款</t>
    </r>
    <r>
      <rPr>
        <sz val="10"/>
        <rFont val="Arial"/>
        <charset val="134"/>
      </rPr>
      <t>21189.5</t>
    </r>
    <r>
      <rPr>
        <sz val="10"/>
        <rFont val="宋体"/>
        <charset val="134"/>
      </rPr>
      <t>元</t>
    </r>
  </si>
  <si>
    <t>大连金山水产有限公司</t>
  </si>
  <si>
    <t>大连经济技术开发区大孤山村北石洞A</t>
  </si>
  <si>
    <t>于永凯</t>
  </si>
  <si>
    <t>13889563806</t>
  </si>
  <si>
    <t>大连獐子岛通远食品有限公司</t>
  </si>
  <si>
    <t>大连市金州区七顶山乡后海村</t>
  </si>
  <si>
    <t>张丽娜</t>
  </si>
  <si>
    <t>13384117565</t>
  </si>
  <si>
    <t>大连经济技术开发区金山水产有限公司</t>
  </si>
  <si>
    <t>冷链仓储</t>
  </si>
  <si>
    <t>5000+</t>
  </si>
  <si>
    <t>大连经济技术开发区大孤山村北石洞B</t>
  </si>
  <si>
    <r>
      <rPr>
        <sz val="10"/>
        <rFont val="宋体"/>
        <charset val="134"/>
      </rPr>
      <t>此差异为</t>
    </r>
    <r>
      <rPr>
        <sz val="10"/>
        <rFont val="Arial"/>
        <charset val="134"/>
      </rPr>
      <t>1165+4247.79</t>
    </r>
    <r>
      <rPr>
        <sz val="10"/>
        <rFont val="宋体"/>
        <charset val="134"/>
      </rPr>
      <t>，是否加入补助范围</t>
    </r>
  </si>
  <si>
    <t>大连港毅都冷链有限公司</t>
  </si>
  <si>
    <t>大连保税区物流园区港二路7-2号</t>
  </si>
  <si>
    <t>侯玉</t>
  </si>
  <si>
    <t>13940956082</t>
  </si>
  <si>
    <t>首农供应链（大连）有限公司</t>
  </si>
  <si>
    <t>大连保税区拥港街12-1号</t>
  </si>
  <si>
    <t>翁嘉蔚</t>
  </si>
  <si>
    <t>13704080594</t>
  </si>
  <si>
    <t>大连宏晟水产有限公司</t>
  </si>
  <si>
    <t>大连市金州区杏树街道邹家村和谐街36号</t>
  </si>
  <si>
    <t>石丽萍</t>
  </si>
  <si>
    <t>15242543877</t>
  </si>
  <si>
    <t>大连普冷獐子岛冷链物流有限公司</t>
  </si>
  <si>
    <t>大连保税区物流园区振港路3-1号</t>
  </si>
  <si>
    <t>张智</t>
  </si>
  <si>
    <t>13372867189</t>
  </si>
  <si>
    <t>发票名头均不一致</t>
  </si>
  <si>
    <t>大连海渡食品有限公司</t>
  </si>
  <si>
    <t>规下</t>
  </si>
  <si>
    <t>大连出口加工区IIB-12</t>
  </si>
  <si>
    <t>袁晶</t>
  </si>
  <si>
    <t>87327929-8006</t>
  </si>
  <si>
    <t>大连兴洋海产有限公司</t>
  </si>
  <si>
    <t>大连市金州区友谊街道兴民村</t>
  </si>
  <si>
    <t>毕克志</t>
  </si>
  <si>
    <t>13889562788</t>
  </si>
  <si>
    <t>大连八鲜岛海洋生物食品有限公司</t>
  </si>
  <si>
    <t>大连经济技术开发区东北七街7号-2</t>
  </si>
  <si>
    <t>叶秋红</t>
  </si>
  <si>
    <t>15942800643</t>
  </si>
  <si>
    <t>大连碧瑞发展有限公司</t>
  </si>
  <si>
    <t>大连市金州区站前街道金湾路415号</t>
  </si>
  <si>
    <t>陈翠</t>
  </si>
  <si>
    <t>13898423922</t>
  </si>
  <si>
    <t>獐子岛集团股份有限公司大连金贝广场</t>
  </si>
  <si>
    <t>大连经济技术开发区金石滩街道银滩路120号</t>
  </si>
  <si>
    <t>吴蓉蓉</t>
  </si>
  <si>
    <t>13372864602</t>
  </si>
  <si>
    <t>扣除660元9月付款，4810元医院收据不清晰，发票名头均不一致</t>
  </si>
  <si>
    <t>大连渔知鱼海产有限公司</t>
  </si>
  <si>
    <t>大连市金州区站前街道民和村麦家屯</t>
  </si>
  <si>
    <t>李云</t>
  </si>
  <si>
    <t>13842805697</t>
  </si>
  <si>
    <t>大连联灜食品有限公司</t>
  </si>
  <si>
    <t>大连市金州区站前街道金泉路369号</t>
  </si>
  <si>
    <t>毛艳伟</t>
  </si>
  <si>
    <t>13998477701</t>
  </si>
  <si>
    <t>作废发票不清晰</t>
  </si>
  <si>
    <t>邮寄</t>
  </si>
  <si>
    <t>大连浩和食品有限公司</t>
  </si>
  <si>
    <t>大连市双D港D二街36号</t>
  </si>
  <si>
    <t>孙琳琳</t>
  </si>
  <si>
    <t>18698730855</t>
  </si>
  <si>
    <t>大连永世商贸有限公司</t>
  </si>
  <si>
    <t>5000以下</t>
  </si>
  <si>
    <t>大连市金州区站前街道马家新村539号</t>
  </si>
  <si>
    <t>孙晓庆</t>
  </si>
  <si>
    <t>13842877066</t>
  </si>
  <si>
    <t>合   计：</t>
  </si>
  <si>
    <t>金普新区新冠肺炎疫情防控期间物流运输费用补助审定表</t>
  </si>
  <si>
    <t>是否提供仓储容量证明</t>
  </si>
  <si>
    <t>拟补贴金额（不超过费用30%，上限3万、2万）</t>
  </si>
  <si>
    <t>大连禾野食品有限公司</t>
  </si>
  <si>
    <t>规模以下</t>
  </si>
  <si>
    <t>保税区工业新区</t>
  </si>
  <si>
    <t>王君</t>
  </si>
  <si>
    <t>13052770269</t>
  </si>
  <si>
    <t>规模以上</t>
  </si>
  <si>
    <t>金州区拥政街道红塔村</t>
  </si>
  <si>
    <t>2020.3.13-2020.8.26</t>
  </si>
  <si>
    <t>2020.5.7-2020.9.19</t>
  </si>
  <si>
    <t>19432元收款人与发票开具单位不一致，29441元9月付款</t>
  </si>
  <si>
    <r>
      <rPr>
        <sz val="10"/>
        <rFont val="Arial"/>
        <charset val="134"/>
      </rPr>
      <t>o</t>
    </r>
    <r>
      <rPr>
        <sz val="10"/>
        <rFont val="Arial"/>
        <charset val="134"/>
      </rPr>
      <t>k</t>
    </r>
  </si>
  <si>
    <t>金州区拥政街道九里村</t>
  </si>
  <si>
    <t>大连出口加工区IIB-11</t>
  </si>
  <si>
    <t>金州区友谊街道兴民村678号</t>
  </si>
  <si>
    <t>2020.5.19-2020.8.12</t>
  </si>
  <si>
    <t>2020.5.25-2020.8.14</t>
  </si>
  <si>
    <t>大连凯富隆食品有限公司</t>
  </si>
  <si>
    <t>保税区二十里堡镇镇十三里村</t>
  </si>
  <si>
    <t>李林娜</t>
  </si>
  <si>
    <t>15140321617</t>
  </si>
  <si>
    <r>
      <rPr>
        <sz val="10"/>
        <rFont val="宋体"/>
        <charset val="134"/>
      </rPr>
      <t>2</t>
    </r>
    <r>
      <rPr>
        <sz val="10"/>
        <rFont val="宋体"/>
        <charset val="134"/>
      </rPr>
      <t>020.1.2-2020.8.5</t>
    </r>
  </si>
  <si>
    <r>
      <rPr>
        <sz val="10"/>
        <rFont val="宋体"/>
        <charset val="134"/>
      </rPr>
      <t>2</t>
    </r>
    <r>
      <rPr>
        <sz val="10"/>
        <rFont val="宋体"/>
        <charset val="134"/>
      </rPr>
      <t>020.1.6-2020.8.14</t>
    </r>
  </si>
  <si>
    <t>大连圣诺食品有限公司</t>
  </si>
  <si>
    <t>三十里堡街道东三十里村</t>
  </si>
  <si>
    <t>高徳智</t>
  </si>
  <si>
    <t>15998638951</t>
  </si>
  <si>
    <r>
      <rPr>
        <sz val="10"/>
        <rFont val="宋体"/>
        <charset val="134"/>
      </rPr>
      <t>2</t>
    </r>
    <r>
      <rPr>
        <sz val="10"/>
        <rFont val="宋体"/>
        <charset val="134"/>
      </rPr>
      <t>020.2.24-2020.4.8</t>
    </r>
  </si>
  <si>
    <r>
      <rPr>
        <sz val="10"/>
        <rFont val="宋体"/>
        <charset val="134"/>
      </rPr>
      <t>2</t>
    </r>
    <r>
      <rPr>
        <sz val="10"/>
        <rFont val="宋体"/>
        <charset val="134"/>
      </rPr>
      <t>020.2.25-2020.4.14</t>
    </r>
  </si>
  <si>
    <t>金州区友谊街道龙王庙村</t>
  </si>
  <si>
    <t>赵军</t>
  </si>
  <si>
    <t>13591335164</t>
  </si>
  <si>
    <t>金州区拥政街道三里村888号</t>
  </si>
  <si>
    <t>大连通远食品有限公司</t>
  </si>
  <si>
    <t>金州区七顶山满族乡后海村</t>
  </si>
  <si>
    <t>2020.5.20-2020.8.17</t>
  </si>
  <si>
    <t>2020.6.18-2020.8.25</t>
  </si>
  <si>
    <t>金普新区大李家街道石槽村</t>
  </si>
  <si>
    <t>2020.1.19-2020.5.22</t>
  </si>
  <si>
    <t>2020.3.1-2020.6.30</t>
  </si>
  <si>
    <t>金州区登沙河镇范家村</t>
  </si>
  <si>
    <t>金州区七顶山街道陆海村</t>
  </si>
  <si>
    <t>付款单据与发票不符</t>
  </si>
  <si>
    <t>周一</t>
  </si>
  <si>
    <t>5000吨以上</t>
  </si>
  <si>
    <t>金州区杏树街道邹家村和谐街36号</t>
  </si>
  <si>
    <t>2020.1.13-2020.8.20</t>
  </si>
  <si>
    <t>2020.1.16-2020.8.22</t>
  </si>
  <si>
    <r>
      <rPr>
        <sz val="9"/>
        <rFont val="宋体"/>
        <charset val="134"/>
      </rPr>
      <t>3</t>
    </r>
    <r>
      <rPr>
        <sz val="9"/>
        <rFont val="Arial"/>
        <charset val="134"/>
      </rPr>
      <t>767.87</t>
    </r>
    <r>
      <rPr>
        <sz val="9"/>
        <rFont val="宋体"/>
        <charset val="134"/>
      </rPr>
      <t>发票未提供付款单据，</t>
    </r>
    <r>
      <rPr>
        <sz val="9"/>
        <rFont val="Arial"/>
        <charset val="134"/>
      </rPr>
      <t>5645</t>
    </r>
    <r>
      <rPr>
        <sz val="9"/>
        <rFont val="宋体"/>
        <charset val="134"/>
      </rPr>
      <t>元收款人与发票开具单位不一致</t>
    </r>
  </si>
  <si>
    <t>金州区五一路987号</t>
  </si>
  <si>
    <r>
      <rPr>
        <sz val="10"/>
        <rFont val="宋体"/>
        <charset val="134"/>
      </rPr>
      <t>2</t>
    </r>
    <r>
      <rPr>
        <sz val="10"/>
        <rFont val="宋体"/>
        <charset val="134"/>
      </rPr>
      <t>020.2.13</t>
    </r>
  </si>
  <si>
    <r>
      <rPr>
        <sz val="10"/>
        <rFont val="宋体"/>
        <charset val="134"/>
      </rPr>
      <t>2</t>
    </r>
    <r>
      <rPr>
        <sz val="10"/>
        <rFont val="宋体"/>
        <charset val="134"/>
      </rPr>
      <t>020.2.26</t>
    </r>
  </si>
  <si>
    <t>大连伯瑞斯水产有限公司</t>
  </si>
  <si>
    <t>开发区大李家镇正明寺F-WY-5号</t>
  </si>
  <si>
    <t>18624426496</t>
  </si>
  <si>
    <t>2020.2.25-2020.7.7</t>
  </si>
  <si>
    <t>2020.7.3-2020.11.6</t>
  </si>
  <si>
    <t xml:space="preserve">                                                                                                                                          </t>
  </si>
  <si>
    <t>大连小林盛成海珍品有限公司</t>
  </si>
  <si>
    <t>金州区光明街道南山村（丘号39-518-1）</t>
  </si>
  <si>
    <t>于丽梅</t>
  </si>
  <si>
    <t>13904282257</t>
  </si>
  <si>
    <t>未提供发票、付款单据，未盖章</t>
  </si>
  <si>
    <t>保税区十三里工业新区振工街15号</t>
  </si>
  <si>
    <r>
      <rPr>
        <sz val="10"/>
        <rFont val="宋体"/>
        <charset val="134"/>
      </rPr>
      <t>2</t>
    </r>
    <r>
      <rPr>
        <sz val="10"/>
        <rFont val="宋体"/>
        <charset val="134"/>
      </rPr>
      <t>020.1.6-2020.6.4</t>
    </r>
  </si>
  <si>
    <r>
      <rPr>
        <sz val="10"/>
        <rFont val="宋体"/>
        <charset val="134"/>
      </rPr>
      <t>2</t>
    </r>
    <r>
      <rPr>
        <sz val="10"/>
        <rFont val="宋体"/>
        <charset val="134"/>
      </rPr>
      <t>020.1.15-2020.7.03</t>
    </r>
  </si>
  <si>
    <t>金州区杏树街道邹家村小菜屯52号1层</t>
  </si>
  <si>
    <t>2020.1.16-2020.7.10</t>
  </si>
  <si>
    <t>2020.1.16-2020.8.14</t>
  </si>
  <si>
    <t>保税区拥港街12-1号</t>
  </si>
  <si>
    <t>少付款单据</t>
  </si>
  <si>
    <t>开发区大孤山村北石洞A</t>
  </si>
  <si>
    <r>
      <rPr>
        <sz val="10"/>
        <rFont val="宋体"/>
        <charset val="134"/>
      </rPr>
      <t>2</t>
    </r>
    <r>
      <rPr>
        <sz val="10"/>
        <rFont val="宋体"/>
        <charset val="134"/>
      </rPr>
      <t>020.4.18-2020.6.18</t>
    </r>
  </si>
  <si>
    <t>2020.4.18-2020.6.19</t>
  </si>
  <si>
    <t>金州区大魏家镇后石村</t>
  </si>
  <si>
    <r>
      <rPr>
        <sz val="10"/>
        <rFont val="宋体"/>
        <charset val="134"/>
      </rPr>
      <t>2</t>
    </r>
    <r>
      <rPr>
        <sz val="10"/>
        <rFont val="宋体"/>
        <charset val="134"/>
      </rPr>
      <t>020.3.24-2020.8.6</t>
    </r>
  </si>
  <si>
    <r>
      <rPr>
        <sz val="10"/>
        <rFont val="宋体"/>
        <charset val="134"/>
      </rPr>
      <t>2</t>
    </r>
    <r>
      <rPr>
        <sz val="10"/>
        <rFont val="宋体"/>
        <charset val="134"/>
      </rPr>
      <t>020.5.15-2020.10.30</t>
    </r>
  </si>
  <si>
    <r>
      <rPr>
        <sz val="10"/>
        <rFont val="Arial"/>
        <charset val="134"/>
      </rPr>
      <t>111878</t>
    </r>
    <r>
      <rPr>
        <sz val="10"/>
        <rFont val="宋体"/>
        <charset val="134"/>
      </rPr>
      <t>元</t>
    </r>
    <r>
      <rPr>
        <sz val="10"/>
        <rFont val="Arial"/>
        <charset val="134"/>
      </rPr>
      <t>9</t>
    </r>
    <r>
      <rPr>
        <sz val="10"/>
        <rFont val="Arial"/>
        <charset val="134"/>
      </rPr>
      <t>-10</t>
    </r>
    <r>
      <rPr>
        <sz val="10"/>
        <rFont val="宋体"/>
        <charset val="134"/>
      </rPr>
      <t>月付款</t>
    </r>
  </si>
  <si>
    <t>大连未来食品有限公司</t>
  </si>
  <si>
    <t>普湾新区石河街道黄旗村</t>
  </si>
  <si>
    <t>王刚</t>
  </si>
  <si>
    <t>13304087111</t>
  </si>
  <si>
    <r>
      <rPr>
        <sz val="10"/>
        <rFont val="宋体"/>
        <charset val="134"/>
      </rPr>
      <t>2</t>
    </r>
    <r>
      <rPr>
        <sz val="10"/>
        <rFont val="宋体"/>
        <charset val="134"/>
      </rPr>
      <t>020.1.6-2020.8.17</t>
    </r>
  </si>
  <si>
    <t>无付款单据</t>
  </si>
  <si>
    <t>大连八仙岛海洋生物食品有限公司</t>
  </si>
  <si>
    <t>开发区东北七街7号-2</t>
  </si>
  <si>
    <t>2020.2.27-2020.6.5</t>
  </si>
  <si>
    <t>2020.3.3-2020.6.16</t>
  </si>
  <si>
    <t>金州区福泉北路9号</t>
  </si>
  <si>
    <r>
      <rPr>
        <sz val="10"/>
        <rFont val="宋体"/>
        <charset val="134"/>
      </rPr>
      <t>2</t>
    </r>
    <r>
      <rPr>
        <sz val="10"/>
        <rFont val="宋体"/>
        <charset val="134"/>
      </rPr>
      <t>020.1.9-2020.8.13</t>
    </r>
  </si>
  <si>
    <r>
      <rPr>
        <sz val="10"/>
        <rFont val="宋体"/>
        <charset val="134"/>
      </rPr>
      <t>2</t>
    </r>
    <r>
      <rPr>
        <sz val="10"/>
        <rFont val="宋体"/>
        <charset val="134"/>
      </rPr>
      <t>020.1.19-2020.8.28</t>
    </r>
  </si>
  <si>
    <t>开发区数字六路20号</t>
  </si>
  <si>
    <r>
      <rPr>
        <sz val="10"/>
        <rFont val="宋体"/>
        <charset val="134"/>
      </rPr>
      <t>2</t>
    </r>
    <r>
      <rPr>
        <sz val="10"/>
        <rFont val="宋体"/>
        <charset val="134"/>
      </rPr>
      <t>020.2.26-2020.5.28</t>
    </r>
  </si>
  <si>
    <r>
      <rPr>
        <sz val="10"/>
        <rFont val="宋体"/>
        <charset val="134"/>
      </rPr>
      <t>2</t>
    </r>
    <r>
      <rPr>
        <sz val="10"/>
        <rFont val="宋体"/>
        <charset val="134"/>
      </rPr>
      <t>020.3.25-2020.6.24</t>
    </r>
  </si>
  <si>
    <t>金州区站前街道金湾路415号2层</t>
  </si>
  <si>
    <t>2020.1.16-2020.8.24</t>
  </si>
  <si>
    <t>2020.1.16-2020.8.27</t>
  </si>
  <si>
    <t>金州区双兴路2号</t>
  </si>
  <si>
    <r>
      <rPr>
        <sz val="10"/>
        <rFont val="宋体"/>
        <charset val="134"/>
      </rPr>
      <t>2</t>
    </r>
    <r>
      <rPr>
        <sz val="10"/>
        <rFont val="宋体"/>
        <charset val="134"/>
      </rPr>
      <t>020.1.10-2020.8.13</t>
    </r>
  </si>
  <si>
    <r>
      <rPr>
        <sz val="10"/>
        <rFont val="宋体"/>
        <charset val="134"/>
      </rPr>
      <t>2</t>
    </r>
    <r>
      <rPr>
        <sz val="10"/>
        <rFont val="宋体"/>
        <charset val="134"/>
      </rPr>
      <t>020.1.16-2020.8.17</t>
    </r>
  </si>
  <si>
    <t>普湾新区石河街道</t>
  </si>
  <si>
    <t>041139666429</t>
  </si>
  <si>
    <t>2020.2.29-2020.8.15</t>
  </si>
  <si>
    <t>2020.3.10-2020.8.25</t>
  </si>
  <si>
    <t>大连辽渤湾海产品有限公司</t>
  </si>
  <si>
    <t>开发区东北七街10-18-3号</t>
  </si>
  <si>
    <t>杨柳</t>
  </si>
  <si>
    <t>13795115225</t>
  </si>
  <si>
    <r>
      <rPr>
        <sz val="10"/>
        <rFont val="宋体"/>
        <charset val="134"/>
      </rPr>
      <t>2</t>
    </r>
    <r>
      <rPr>
        <sz val="10"/>
        <rFont val="宋体"/>
        <charset val="134"/>
      </rPr>
      <t>020.2.14-2020.4.8</t>
    </r>
  </si>
  <si>
    <r>
      <rPr>
        <sz val="10"/>
        <rFont val="宋体"/>
        <charset val="134"/>
      </rPr>
      <t>2</t>
    </r>
    <r>
      <rPr>
        <sz val="10"/>
        <rFont val="宋体"/>
        <charset val="134"/>
      </rPr>
      <t>020.2.28-2020.4.15</t>
    </r>
  </si>
  <si>
    <t>发票不清楚，未盖章</t>
  </si>
  <si>
    <t>金州区七顶山乡后海村</t>
  </si>
  <si>
    <r>
      <rPr>
        <sz val="10"/>
        <rFont val="宋体"/>
        <charset val="134"/>
      </rPr>
      <t>2</t>
    </r>
    <r>
      <rPr>
        <sz val="10"/>
        <rFont val="宋体"/>
        <charset val="134"/>
      </rPr>
      <t>020.2.24-2020.11.05</t>
    </r>
  </si>
  <si>
    <t>发票不清楚，少付款单据</t>
  </si>
  <si>
    <t>大窑湾国际保税物流园振港路3-1号</t>
  </si>
  <si>
    <t>金州区站前街道马家新村</t>
  </si>
  <si>
    <r>
      <rPr>
        <sz val="10"/>
        <rFont val="宋体"/>
        <charset val="134"/>
      </rPr>
      <t>2</t>
    </r>
    <r>
      <rPr>
        <sz val="10"/>
        <rFont val="宋体"/>
        <charset val="134"/>
      </rPr>
      <t>020.1.9-2020.7.9</t>
    </r>
  </si>
  <si>
    <r>
      <rPr>
        <sz val="10"/>
        <rFont val="宋体"/>
        <charset val="134"/>
      </rPr>
      <t>2</t>
    </r>
    <r>
      <rPr>
        <sz val="10"/>
        <rFont val="宋体"/>
        <charset val="134"/>
      </rPr>
      <t>020.2.10-2020.9.27</t>
    </r>
  </si>
  <si>
    <r>
      <rPr>
        <sz val="10"/>
        <rFont val="Arial"/>
        <charset val="134"/>
      </rPr>
      <t>2</t>
    </r>
    <r>
      <rPr>
        <sz val="10"/>
        <rFont val="Arial"/>
        <charset val="134"/>
      </rPr>
      <t>2221</t>
    </r>
    <r>
      <rPr>
        <sz val="10"/>
        <rFont val="宋体"/>
        <charset val="134"/>
      </rPr>
      <t>元</t>
    </r>
    <r>
      <rPr>
        <sz val="10"/>
        <rFont val="Arial"/>
        <charset val="134"/>
      </rPr>
      <t>9</t>
    </r>
    <r>
      <rPr>
        <sz val="10"/>
        <rFont val="宋体"/>
        <charset val="134"/>
      </rPr>
      <t>月付款，待定</t>
    </r>
  </si>
  <si>
    <t>保税区二十里铺镇二十里村（工业新区）</t>
  </si>
  <si>
    <t>2020.3.4-2020.8.24</t>
  </si>
  <si>
    <t>2020.3.6-2020.8.26</t>
  </si>
  <si>
    <t>大连鑫佳运水产有限公司</t>
  </si>
  <si>
    <t>开发区大李家街道正明寺村</t>
  </si>
  <si>
    <t>孟晓铭</t>
  </si>
  <si>
    <t>13352288232</t>
  </si>
  <si>
    <t>付款单据不全</t>
  </si>
  <si>
    <t>大连运波水产有限公司</t>
  </si>
  <si>
    <t>开发区得胜镇东金村C1号</t>
  </si>
  <si>
    <t>2020.1.6-2020.8.25</t>
  </si>
  <si>
    <t>一厂：大连保税区1C-54；二厂：大连保税区滨港路155号</t>
  </si>
  <si>
    <t>2020.1.16-2020.6.11</t>
  </si>
  <si>
    <r>
      <rPr>
        <sz val="10"/>
        <rFont val="宋体"/>
        <charset val="134"/>
      </rPr>
      <t>2</t>
    </r>
    <r>
      <rPr>
        <sz val="10"/>
        <rFont val="宋体"/>
        <charset val="134"/>
      </rPr>
      <t>020.1.17-2020.6.12</t>
    </r>
  </si>
  <si>
    <t>金州区站前街道民和村麦家屯</t>
  </si>
  <si>
    <r>
      <rPr>
        <sz val="10"/>
        <rFont val="宋体"/>
        <charset val="134"/>
      </rPr>
      <t>2</t>
    </r>
    <r>
      <rPr>
        <sz val="10"/>
        <rFont val="宋体"/>
        <charset val="134"/>
      </rPr>
      <t>020.3.10-2020.7.3</t>
    </r>
  </si>
  <si>
    <r>
      <rPr>
        <sz val="10"/>
        <rFont val="宋体"/>
        <charset val="134"/>
      </rPr>
      <t>2</t>
    </r>
    <r>
      <rPr>
        <sz val="10"/>
        <rFont val="宋体"/>
        <charset val="134"/>
      </rPr>
      <t>020.3.6-2020.7.30</t>
    </r>
  </si>
  <si>
    <t>905元无付款单据</t>
  </si>
  <si>
    <r>
      <rPr>
        <sz val="10"/>
        <color rgb="FF333333"/>
        <rFont val="宋体"/>
        <charset val="134"/>
      </rPr>
      <t>运杂费</t>
    </r>
    <r>
      <rPr>
        <sz val="10"/>
        <color rgb="FF333333"/>
        <rFont val="宋体"/>
        <charset val="134"/>
      </rPr>
      <t>包括运输费、装卸费、保险费、包装费、仓储费等</t>
    </r>
  </si>
  <si>
    <r>
      <rPr>
        <sz val="10"/>
        <color rgb="FF333333"/>
        <rFont val="宋体"/>
        <charset val="134"/>
      </rPr>
      <t>港杂费是在</t>
    </r>
    <r>
      <rPr>
        <sz val="10"/>
        <rFont val="宋体"/>
        <charset val="134"/>
      </rPr>
      <t>港口发生的人民币费用，包括运费、报关、换单、</t>
    </r>
    <r>
      <rPr>
        <sz val="10"/>
        <rFont val="Arial"/>
        <charset val="134"/>
      </rPr>
      <t>THC</t>
    </r>
    <r>
      <rPr>
        <sz val="10"/>
        <rFont val="宋体"/>
        <charset val="134"/>
      </rPr>
      <t>、港口费、提重、回空、掏箱等费用。</t>
    </r>
  </si>
  <si>
    <t>金普新区新冠肺炎疫情防控期间水产品加工企业广告宣传费用补助审定表</t>
  </si>
  <si>
    <t>电话</t>
  </si>
  <si>
    <t>是否为水产品加工企业</t>
  </si>
  <si>
    <t>是否提供费用明细表</t>
  </si>
  <si>
    <t>是否提供广告宣传证明材料</t>
  </si>
  <si>
    <t>是否提供合同</t>
  </si>
  <si>
    <t>是否提供发票</t>
  </si>
  <si>
    <t>是否提供付款单据</t>
  </si>
  <si>
    <t>合同签订日期</t>
  </si>
  <si>
    <t>申报金额 （元）</t>
  </si>
  <si>
    <t>拟补贴金额（不超过费用的50%,上限5万）</t>
  </si>
  <si>
    <t>2020.5.25</t>
  </si>
  <si>
    <t>2020.6.15</t>
  </si>
  <si>
    <t>2020.6.1</t>
  </si>
  <si>
    <t>发票开具服务费，合同为天猫旗舰店运营服务</t>
  </si>
  <si>
    <t>2020.4.15</t>
  </si>
  <si>
    <t>2020.5.22</t>
  </si>
  <si>
    <t>2020.4.20</t>
  </si>
  <si>
    <t>发票开具服务费1.08万元，付款0.98万元，合同签订内容：天猫店铺前期准备、形象提升、销量提升及售后服务。</t>
  </si>
  <si>
    <t>辽宁省大连普湾新区石河街道</t>
  </si>
  <si>
    <t>2020.2.14-2020.8.10</t>
  </si>
  <si>
    <t>34890.50无付款单据，10万元合同不全</t>
  </si>
  <si>
    <t>ok</t>
  </si>
  <si>
    <t>否</t>
  </si>
  <si>
    <t>部分未提供</t>
  </si>
  <si>
    <t>2016.9.1</t>
  </si>
  <si>
    <t>2020.3.19-2020.7.20</t>
  </si>
  <si>
    <t>未提供</t>
  </si>
  <si>
    <t>未提付款证明、合同和广告宣传证明</t>
  </si>
  <si>
    <t>2020.4.16-2020.6.12</t>
  </si>
  <si>
    <t>发票开具服务费，合同6万，包含人工、策划、设计、发布、维护、利润、税费等。</t>
  </si>
  <si>
    <t>大连市开发区东北七街10-18-3 号</t>
  </si>
  <si>
    <t>2020.5.26/27</t>
  </si>
  <si>
    <t>未提供广告发布费合同及付款证明，部分资料未盖章。</t>
  </si>
  <si>
    <t>辽宁省大连市福泉北路9号</t>
  </si>
  <si>
    <t>2020.1.4-2020.8.19</t>
  </si>
  <si>
    <t>758865.94元未提供合同，其中668865.94元未提供付款单据</t>
  </si>
  <si>
    <t>辽宁省大连市普湾新区石河街 道黄旗村</t>
  </si>
  <si>
    <t>2015.1.1</t>
  </si>
  <si>
    <t>2020.4.10-2020.4.14</t>
  </si>
  <si>
    <t>发票开具信息技术服务费，未提供付款单据，合同签订内容：京准通平台开通、使用及服务。</t>
  </si>
  <si>
    <t>1.申报单位发票开具服务费，合同内容中包含部分广告宣传费用，因合同中未约定单项费用价格，无法区分；且发票内容服务费与广告费、业务宣传费经济业务不同。</t>
  </si>
  <si>
    <t>2.资料提供不完整单位是否可以补充资料，还是按照现有资料审计？如可补充资料，限定补充资料截止日期。</t>
  </si>
  <si>
    <t>广告费是指同时符合以下条件的费用：广告经工商部门批准的专门机构发布；通过一定的媒体传播；取得合法有效的凭证。制作、发布《中华人民共和国广告法》禁止广告的支出，不属于广告费。</t>
  </si>
  <si>
    <r>
      <rPr>
        <sz val="11"/>
        <color rgb="FF333333"/>
        <rFont val="Arial"/>
        <charset val="134"/>
      </rPr>
      <t>业务宣传费是指企业开展业务宣传活动所支付的</t>
    </r>
    <r>
      <rPr>
        <sz val="11"/>
        <color rgb="FF136EC2"/>
        <rFont val="Arial"/>
        <charset val="134"/>
      </rPr>
      <t>费用</t>
    </r>
    <r>
      <rPr>
        <sz val="11"/>
        <color rgb="FF333333"/>
        <rFont val="Arial"/>
        <charset val="134"/>
      </rPr>
      <t>，主要是指未通过媒体传播的广告性</t>
    </r>
    <r>
      <rPr>
        <sz val="11"/>
        <color rgb="FF136EC2"/>
        <rFont val="Arial"/>
        <charset val="134"/>
      </rPr>
      <t>支出</t>
    </r>
    <r>
      <rPr>
        <sz val="11"/>
        <color rgb="FF333333"/>
        <rFont val="Arial"/>
        <charset val="134"/>
      </rPr>
      <t>，包括企业发放的印有</t>
    </r>
    <r>
      <rPr>
        <sz val="11"/>
        <color rgb="FF136EC2"/>
        <rFont val="Arial"/>
        <charset val="134"/>
      </rPr>
      <t>企业标志</t>
    </r>
    <r>
      <rPr>
        <sz val="11"/>
        <color rgb="FF333333"/>
        <rFont val="Arial"/>
        <charset val="134"/>
      </rPr>
      <t>的礼品、</t>
    </r>
    <r>
      <rPr>
        <sz val="11"/>
        <color rgb="FF136EC2"/>
        <rFont val="Arial"/>
        <charset val="134"/>
      </rPr>
      <t>纪念品</t>
    </r>
    <r>
      <rPr>
        <sz val="11"/>
        <color rgb="FF333333"/>
        <rFont val="Arial"/>
        <charset val="134"/>
      </rPr>
      <t>等。</t>
    </r>
  </si>
  <si>
    <t>服务费亦称“服务业价格”或“服务业收费”。所谓“服务业”，是指以一定场所、设备、工具为社会提供劳务服务的行业统称。服务业通常有狭义的和广义的两种概念：狭义的仅指为生活服务而且以体力为主的方面，广义的指从事各种非物质生产劳动的行业，包括智力服务和体力服务以及为生产服务和为生活服务等方面</t>
  </si>
  <si>
    <t>金普新区新冠肺炎疫情防控期间集装箱滞箱费补助审定表</t>
  </si>
  <si>
    <t>联系人</t>
  </si>
  <si>
    <t>是否提供海关报关单位注册登记证或货物代理合同</t>
  </si>
  <si>
    <t>是否提供进口集装箱停滞材料</t>
  </si>
  <si>
    <t>是否提供报关单</t>
  </si>
  <si>
    <t>是否提供提货单</t>
  </si>
  <si>
    <t>是否提供完税证明</t>
  </si>
  <si>
    <t>提单号是否一致</t>
  </si>
  <si>
    <t>拟补贴金额（不超过费用的50%,上限3万）</t>
  </si>
  <si>
    <t>137004080594</t>
  </si>
  <si>
    <t>未提供注册证或合同</t>
  </si>
  <si>
    <r>
      <rPr>
        <sz val="10"/>
        <rFont val="Arial"/>
        <charset val="134"/>
      </rPr>
      <t>2</t>
    </r>
    <r>
      <rPr>
        <sz val="10"/>
        <rFont val="Arial"/>
        <charset val="134"/>
      </rPr>
      <t>020.8.25-2020.11.3</t>
    </r>
  </si>
  <si>
    <r>
      <rPr>
        <sz val="10"/>
        <rFont val="Arial"/>
        <charset val="134"/>
      </rPr>
      <t>26640</t>
    </r>
    <r>
      <rPr>
        <sz val="10"/>
        <rFont val="宋体"/>
        <charset val="134"/>
      </rPr>
      <t>元发票</t>
    </r>
    <r>
      <rPr>
        <sz val="10"/>
        <rFont val="Arial"/>
        <charset val="134"/>
      </rPr>
      <t>11</t>
    </r>
    <r>
      <rPr>
        <sz val="10"/>
        <rFont val="宋体"/>
        <charset val="134"/>
      </rPr>
      <t>月开具，未提供提货单和完税证明</t>
    </r>
  </si>
  <si>
    <t>大连新源水产</t>
  </si>
  <si>
    <t>188426617977</t>
  </si>
  <si>
    <t>少提货单和滞箱费发票</t>
  </si>
  <si>
    <t>大连卡拉玛食品有限公司</t>
  </si>
  <si>
    <t>梦遥溪</t>
  </si>
  <si>
    <t>13387852060</t>
  </si>
  <si>
    <t>2020.9.13</t>
  </si>
  <si>
    <r>
      <rPr>
        <sz val="10"/>
        <rFont val="Arial"/>
        <charset val="134"/>
      </rPr>
      <t>91800</t>
    </r>
    <r>
      <rPr>
        <sz val="10"/>
        <rFont val="宋体"/>
        <charset val="134"/>
      </rPr>
      <t>元发票</t>
    </r>
    <r>
      <rPr>
        <sz val="10"/>
        <rFont val="Arial"/>
        <charset val="134"/>
      </rPr>
      <t>9</t>
    </r>
    <r>
      <rPr>
        <sz val="10"/>
        <rFont val="宋体"/>
        <charset val="134"/>
      </rPr>
      <t>月开具，少提货单、关税单</t>
    </r>
  </si>
  <si>
    <t>王婷婷</t>
  </si>
  <si>
    <t>13478759554</t>
  </si>
  <si>
    <t>2020.9.25</t>
  </si>
  <si>
    <t>少提货单和完税证明</t>
  </si>
  <si>
    <t>海渡食品</t>
  </si>
  <si>
    <t>2020.8.24</t>
  </si>
  <si>
    <t>2020.8.31</t>
  </si>
  <si>
    <t>少完税证明</t>
  </si>
  <si>
    <t>大连新誉食品有限公司</t>
  </si>
  <si>
    <t>张良</t>
  </si>
  <si>
    <t>13942805658</t>
  </si>
  <si>
    <t>未提货票、关税单</t>
  </si>
  <si>
    <t>大连津硕国际贸易有限公司</t>
  </si>
  <si>
    <t>李珍</t>
  </si>
  <si>
    <t>87346349、/15042428393</t>
  </si>
  <si>
    <t>2020.9.28-2020.10.13</t>
  </si>
  <si>
    <r>
      <rPr>
        <sz val="10"/>
        <rFont val="Arial"/>
        <charset val="134"/>
      </rPr>
      <t>5</t>
    </r>
    <r>
      <rPr>
        <sz val="10"/>
        <rFont val="Arial"/>
        <charset val="134"/>
      </rPr>
      <t>6093</t>
    </r>
    <r>
      <rPr>
        <sz val="10"/>
        <rFont val="宋体"/>
        <charset val="134"/>
      </rPr>
      <t>元发票</t>
    </r>
    <r>
      <rPr>
        <sz val="10"/>
        <rFont val="Arial"/>
        <charset val="134"/>
      </rPr>
      <t>9-10</t>
    </r>
    <r>
      <rPr>
        <sz val="10"/>
        <rFont val="宋体"/>
        <charset val="134"/>
      </rPr>
      <t>月开具</t>
    </r>
  </si>
  <si>
    <t>2020.10.12</t>
  </si>
  <si>
    <t>少提货单和完税证明，54540元发票10月开具,8月28日起免14天</t>
  </si>
  <si>
    <t>大连运波水产制品有限公司</t>
  </si>
  <si>
    <t>2020.8.25</t>
  </si>
  <si>
    <t>23040元发票开具代理服务，未提供物流公司缴纳滞箱费发票、提货单</t>
  </si>
  <si>
    <r>
      <rPr>
        <sz val="10"/>
        <rFont val="宋体"/>
        <charset val="134"/>
      </rPr>
      <t>滞箱费产生期间在审计期间内，但发票开具时间在审计期间外，且滞箱费有跨期现象，例：</t>
    </r>
    <r>
      <rPr>
        <sz val="10"/>
        <rFont val="Arial"/>
        <charset val="134"/>
      </rPr>
      <t>2020.8.15-2020.9.15</t>
    </r>
  </si>
  <si>
    <t>申报汇总表</t>
  </si>
  <si>
    <t>物流运输补助</t>
  </si>
  <si>
    <t>防疫防护</t>
  </si>
  <si>
    <t>广告宣传费</t>
  </si>
  <si>
    <t>监测预警平台</t>
  </si>
  <si>
    <t>滞箱费</t>
  </si>
  <si>
    <t xml:space="preserve"> </t>
  </si>
  <si>
    <t>大连喜多福海洋食品有限公司</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</si>
</sst>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0.00_);[Red]\(0.00\)"/>
    <numFmt numFmtId="178" formatCode="#,##0.00_);[Red]\(#,##0.00\)"/>
  </numFmts>
  <fonts count="41">
    <font>
      <sz val="10"/>
      <name val="Arial"/>
      <charset val="134"/>
    </font>
    <font>
      <b/>
      <sz val="18"/>
      <name val="宋体"/>
      <charset val="134"/>
    </font>
    <font>
      <b/>
      <sz val="18"/>
      <name val="Arial"/>
      <charset val="134"/>
    </font>
    <font>
      <b/>
      <sz val="10"/>
      <name val="宋体"/>
      <charset val="134"/>
    </font>
    <font>
      <sz val="10"/>
      <name val="宋体"/>
      <charset val="134"/>
    </font>
    <font>
      <b/>
      <sz val="18"/>
      <color theme="1"/>
      <name val="宋体"/>
      <charset val="134"/>
      <scheme val="minor"/>
    </font>
    <font>
      <b/>
      <sz val="11"/>
      <color theme="1"/>
      <name val="宋体"/>
      <charset val="134"/>
      <scheme val="minor"/>
    </font>
    <font>
      <sz val="9"/>
      <name val="宋体"/>
      <charset val="134"/>
      <scheme val="minor"/>
    </font>
    <font>
      <u/>
      <sz val="10"/>
      <color theme="10"/>
      <name val="Arial"/>
      <charset val="134"/>
    </font>
    <font>
      <sz val="11"/>
      <color rgb="FF333333"/>
      <name val="Arial"/>
      <charset val="134"/>
    </font>
    <font>
      <sz val="10"/>
      <color rgb="FF333333"/>
      <name val="宋体"/>
      <charset val="134"/>
    </font>
    <font>
      <sz val="10"/>
      <color rgb="FF333333"/>
      <name val="Arial"/>
      <charset val="134"/>
    </font>
    <font>
      <sz val="9"/>
      <name val="宋体"/>
      <charset val="134"/>
    </font>
    <font>
      <sz val="16"/>
      <name val="Arial"/>
      <charset val="134"/>
    </font>
    <font>
      <sz val="9"/>
      <name val="Arial"/>
      <charset val="134"/>
    </font>
    <font>
      <sz val="12"/>
      <name val="黑体"/>
      <charset val="134"/>
    </font>
    <font>
      <sz val="12"/>
      <name val="Times New Roman"/>
      <charset val="134"/>
    </font>
    <font>
      <sz val="18"/>
      <name val="方正小标宋简体"/>
      <charset val="134"/>
    </font>
    <font>
      <b/>
      <sz val="16"/>
      <name val="仿宋"/>
      <charset val="134"/>
    </font>
    <font>
      <sz val="16"/>
      <name val="Times New Roman"/>
      <charset val="134"/>
    </font>
    <font>
      <sz val="16"/>
      <name val="仿宋"/>
      <charset val="134"/>
    </font>
    <font>
      <b/>
      <sz val="13"/>
      <color theme="3"/>
      <name val="宋体"/>
      <charset val="134"/>
      <scheme val="minor"/>
    </font>
    <font>
      <sz val="11"/>
      <color theme="1"/>
      <name val="宋体"/>
      <charset val="134"/>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sz val="11"/>
      <color rgb="FF136EC2"/>
      <name val="Arial"/>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4" tint="0.399975585192419"/>
        <bgColor indexed="64"/>
      </patternFill>
    </fill>
    <fill>
      <patternFill patternType="solid">
        <fgColor theme="4"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30" fillId="17" borderId="0" applyNumberFormat="0" applyBorder="0" applyAlignment="0" applyProtection="0">
      <alignment vertical="center"/>
    </xf>
    <xf numFmtId="0" fontId="26" fillId="8" borderId="9"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30" fillId="12" borderId="0" applyNumberFormat="0" applyBorder="0" applyAlignment="0" applyProtection="0">
      <alignment vertical="center"/>
    </xf>
    <xf numFmtId="0" fontId="29" fillId="9" borderId="0" applyNumberFormat="0" applyBorder="0" applyAlignment="0" applyProtection="0">
      <alignment vertical="center"/>
    </xf>
    <xf numFmtId="43" fontId="22" fillId="0" borderId="0" applyFont="0" applyFill="0" applyBorder="0" applyAlignment="0" applyProtection="0">
      <alignment vertical="center"/>
    </xf>
    <xf numFmtId="0" fontId="32" fillId="16" borderId="0" applyNumberFormat="0" applyBorder="0" applyAlignment="0" applyProtection="0">
      <alignment vertical="center"/>
    </xf>
    <xf numFmtId="0" fontId="8" fillId="0" borderId="0" applyNumberFormat="0" applyFill="0" applyBorder="0" applyAlignment="0" applyProtection="0">
      <alignment vertical="top"/>
      <protection locked="0"/>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7" borderId="8" applyNumberFormat="0" applyFont="0" applyAlignment="0" applyProtection="0">
      <alignment vertical="center"/>
    </xf>
    <xf numFmtId="0" fontId="32" fillId="22" borderId="0" applyNumberFormat="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7" applyNumberFormat="0" applyFill="0" applyAlignment="0" applyProtection="0">
      <alignment vertical="center"/>
    </xf>
    <xf numFmtId="0" fontId="21" fillId="0" borderId="7" applyNumberFormat="0" applyFill="0" applyAlignment="0" applyProtection="0">
      <alignment vertical="center"/>
    </xf>
    <xf numFmtId="0" fontId="32" fillId="5" borderId="0" applyNumberFormat="0" applyBorder="0" applyAlignment="0" applyProtection="0">
      <alignment vertical="center"/>
    </xf>
    <xf numFmtId="0" fontId="25" fillId="0" borderId="10" applyNumberFormat="0" applyFill="0" applyAlignment="0" applyProtection="0">
      <alignment vertical="center"/>
    </xf>
    <xf numFmtId="0" fontId="32" fillId="21" borderId="0" applyNumberFormat="0" applyBorder="0" applyAlignment="0" applyProtection="0">
      <alignment vertical="center"/>
    </xf>
    <xf numFmtId="0" fontId="34" fillId="20" borderId="12" applyNumberFormat="0" applyAlignment="0" applyProtection="0">
      <alignment vertical="center"/>
    </xf>
    <xf numFmtId="0" fontId="38" fillId="20" borderId="9" applyNumberFormat="0" applyAlignment="0" applyProtection="0">
      <alignment vertical="center"/>
    </xf>
    <xf numFmtId="0" fontId="36" fillId="27" borderId="13" applyNumberFormat="0" applyAlignment="0" applyProtection="0">
      <alignment vertical="center"/>
    </xf>
    <xf numFmtId="0" fontId="30" fillId="26" borderId="0" applyNumberFormat="0" applyBorder="0" applyAlignment="0" applyProtection="0">
      <alignment vertical="center"/>
    </xf>
    <xf numFmtId="0" fontId="32" fillId="31" borderId="0" applyNumberFormat="0" applyBorder="0" applyAlignment="0" applyProtection="0">
      <alignment vertical="center"/>
    </xf>
    <xf numFmtId="0" fontId="33" fillId="0" borderId="11" applyNumberFormat="0" applyFill="0" applyAlignment="0" applyProtection="0">
      <alignment vertical="center"/>
    </xf>
    <xf numFmtId="0" fontId="37" fillId="0" borderId="14" applyNumberFormat="0" applyFill="0" applyAlignment="0" applyProtection="0">
      <alignment vertical="center"/>
    </xf>
    <xf numFmtId="0" fontId="31" fillId="11" borderId="0" applyNumberFormat="0" applyBorder="0" applyAlignment="0" applyProtection="0">
      <alignment vertical="center"/>
    </xf>
    <xf numFmtId="0" fontId="39" fillId="35" borderId="0" applyNumberFormat="0" applyBorder="0" applyAlignment="0" applyProtection="0">
      <alignment vertical="center"/>
    </xf>
    <xf numFmtId="0" fontId="30" fillId="10" borderId="0" applyNumberFormat="0" applyBorder="0" applyAlignment="0" applyProtection="0">
      <alignment vertical="center"/>
    </xf>
    <xf numFmtId="0" fontId="32" fillId="30" borderId="0" applyNumberFormat="0" applyBorder="0" applyAlignment="0" applyProtection="0">
      <alignment vertical="center"/>
    </xf>
    <xf numFmtId="0" fontId="30" fillId="29" borderId="0" applyNumberFormat="0" applyBorder="0" applyAlignment="0" applyProtection="0">
      <alignment vertical="center"/>
    </xf>
    <xf numFmtId="0" fontId="30" fillId="34" borderId="0" applyNumberFormat="0" applyBorder="0" applyAlignment="0" applyProtection="0">
      <alignment vertical="center"/>
    </xf>
    <xf numFmtId="0" fontId="30" fillId="33" borderId="0" applyNumberFormat="0" applyBorder="0" applyAlignment="0" applyProtection="0">
      <alignment vertical="center"/>
    </xf>
    <xf numFmtId="0" fontId="30" fillId="25" borderId="0" applyNumberFormat="0" applyBorder="0" applyAlignment="0" applyProtection="0">
      <alignment vertical="center"/>
    </xf>
    <xf numFmtId="0" fontId="32" fillId="28" borderId="0" applyNumberFormat="0" applyBorder="0" applyAlignment="0" applyProtection="0">
      <alignment vertical="center"/>
    </xf>
    <xf numFmtId="0" fontId="32" fillId="19" borderId="0" applyNumberFormat="0" applyBorder="0" applyAlignment="0" applyProtection="0">
      <alignment vertical="center"/>
    </xf>
    <xf numFmtId="0" fontId="30" fillId="32" borderId="0" applyNumberFormat="0" applyBorder="0" applyAlignment="0" applyProtection="0">
      <alignment vertical="center"/>
    </xf>
    <xf numFmtId="0" fontId="30" fillId="24" borderId="0" applyNumberFormat="0" applyBorder="0" applyAlignment="0" applyProtection="0">
      <alignment vertical="center"/>
    </xf>
    <xf numFmtId="0" fontId="32" fillId="23" borderId="0" applyNumberFormat="0" applyBorder="0" applyAlignment="0" applyProtection="0">
      <alignment vertical="center"/>
    </xf>
    <xf numFmtId="0" fontId="30" fillId="15" borderId="0" applyNumberFormat="0" applyBorder="0" applyAlignment="0" applyProtection="0">
      <alignment vertical="center"/>
    </xf>
    <xf numFmtId="0" fontId="32" fillId="36" borderId="0" applyNumberFormat="0" applyBorder="0" applyAlignment="0" applyProtection="0">
      <alignment vertical="center"/>
    </xf>
    <xf numFmtId="0" fontId="32" fillId="14" borderId="0" applyNumberFormat="0" applyBorder="0" applyAlignment="0" applyProtection="0">
      <alignment vertical="center"/>
    </xf>
    <xf numFmtId="0" fontId="30" fillId="18" borderId="0" applyNumberFormat="0" applyBorder="0" applyAlignment="0" applyProtection="0">
      <alignment vertical="center"/>
    </xf>
    <xf numFmtId="0" fontId="32" fillId="13" borderId="0" applyNumberFormat="0" applyBorder="0" applyAlignment="0" applyProtection="0">
      <alignment vertical="center"/>
    </xf>
  </cellStyleXfs>
  <cellXfs count="127">
    <xf numFmtId="0" fontId="0" fillId="0" borderId="0" xfId="0" applyFont="1">
      <alignment vertical="center"/>
    </xf>
    <xf numFmtId="0" fontId="0"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0" fillId="0" borderId="2" xfId="0" applyFont="1" applyBorder="1" applyAlignment="1">
      <alignment horizontal="center" vertical="center"/>
    </xf>
    <xf numFmtId="0" fontId="4" fillId="0" borderId="2" xfId="0" applyFont="1" applyBorder="1" applyAlignment="1">
      <alignment horizontal="left" vertical="center"/>
    </xf>
    <xf numFmtId="178" fontId="4" fillId="0" borderId="2" xfId="0" applyNumberFormat="1" applyFont="1" applyBorder="1" applyAlignment="1">
      <alignment horizontal="right" vertical="center"/>
    </xf>
    <xf numFmtId="0" fontId="0" fillId="0" borderId="2" xfId="0" applyFont="1" applyBorder="1">
      <alignment vertical="center"/>
    </xf>
    <xf numFmtId="0" fontId="4" fillId="0" borderId="2" xfId="0" applyFont="1" applyBorder="1" applyAlignment="1">
      <alignment horizontal="left" vertical="center" wrapText="1"/>
    </xf>
    <xf numFmtId="0" fontId="0" fillId="0" borderId="2" xfId="0" applyBorder="1" applyAlignment="1">
      <alignment horizontal="left" vertical="center"/>
    </xf>
    <xf numFmtId="0" fontId="0" fillId="0" borderId="2" xfId="0" applyFont="1" applyBorder="1" applyAlignment="1">
      <alignment vertical="center"/>
    </xf>
    <xf numFmtId="0" fontId="0" fillId="0" borderId="2" xfId="0" applyFont="1" applyBorder="1" applyAlignment="1">
      <alignment horizontal="right" vertical="center"/>
    </xf>
    <xf numFmtId="0" fontId="0" fillId="0" borderId="0" xfId="0">
      <alignment vertical="center"/>
    </xf>
    <xf numFmtId="49" fontId="0" fillId="0" borderId="0" xfId="0" applyNumberFormat="1">
      <alignment vertical="center"/>
    </xf>
    <xf numFmtId="176" fontId="0" fillId="0" borderId="0" xfId="0" applyNumberFormat="1">
      <alignment vertical="center"/>
    </xf>
    <xf numFmtId="0" fontId="5" fillId="0" borderId="0"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xf>
    <xf numFmtId="49" fontId="0" fillId="0" borderId="2" xfId="0" applyNumberFormat="1" applyBorder="1" applyAlignment="1">
      <alignment horizontal="left" vertical="center"/>
    </xf>
    <xf numFmtId="0" fontId="4" fillId="0" borderId="2" xfId="0" applyFont="1" applyBorder="1" applyAlignment="1">
      <alignment horizontal="center" vertical="center"/>
    </xf>
    <xf numFmtId="0" fontId="0" fillId="0" borderId="2" xfId="0" applyBorder="1">
      <alignment vertical="center"/>
    </xf>
    <xf numFmtId="49" fontId="0" fillId="0" borderId="2" xfId="0" applyNumberFormat="1" applyBorder="1">
      <alignment vertical="center"/>
    </xf>
    <xf numFmtId="176" fontId="3" fillId="0" borderId="2" xfId="0" applyNumberFormat="1" applyFont="1" applyBorder="1" applyAlignment="1">
      <alignment horizontal="center" vertical="center" wrapText="1"/>
    </xf>
    <xf numFmtId="0" fontId="0" fillId="0" borderId="2" xfId="0" applyFont="1" applyBorder="1" applyAlignment="1">
      <alignment vertical="center" wrapText="1"/>
    </xf>
    <xf numFmtId="176" fontId="0" fillId="0" borderId="2" xfId="0" applyNumberFormat="1" applyBorder="1" applyAlignment="1">
      <alignment horizontal="right" vertical="center" wrapText="1"/>
    </xf>
    <xf numFmtId="176" fontId="0" fillId="0" borderId="2" xfId="0" applyNumberFormat="1" applyBorder="1">
      <alignment vertical="center"/>
    </xf>
    <xf numFmtId="58" fontId="0" fillId="0" borderId="2" xfId="0" applyNumberFormat="1" applyFont="1" applyBorder="1" applyAlignment="1">
      <alignment vertical="center" wrapText="1"/>
    </xf>
    <xf numFmtId="176" fontId="0" fillId="0" borderId="2" xfId="0" applyNumberFormat="1" applyBorder="1" applyAlignment="1">
      <alignment vertical="center" wrapText="1"/>
    </xf>
    <xf numFmtId="0" fontId="4" fillId="0" borderId="2" xfId="0" applyFont="1" applyBorder="1">
      <alignment vertical="center"/>
    </xf>
    <xf numFmtId="0" fontId="4" fillId="0" borderId="2" xfId="0" applyFont="1" applyBorder="1" applyAlignment="1">
      <alignment vertical="center" wrapText="1"/>
    </xf>
    <xf numFmtId="0" fontId="7" fillId="0" borderId="0" xfId="0" applyFont="1">
      <alignment vertical="center"/>
    </xf>
    <xf numFmtId="1"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7" fillId="2" borderId="2" xfId="0" applyFont="1" applyFill="1" applyBorder="1" applyAlignment="1">
      <alignment horizontal="left" vertical="center"/>
    </xf>
    <xf numFmtId="0" fontId="0" fillId="0" borderId="2" xfId="0" applyFont="1" applyBorder="1" applyAlignment="1">
      <alignment horizontal="left" vertical="top"/>
    </xf>
    <xf numFmtId="0" fontId="0" fillId="0" borderId="2" xfId="0" applyFont="1" applyBorder="1" applyAlignment="1">
      <alignment horizontal="left" vertical="top" indent="1"/>
    </xf>
    <xf numFmtId="0" fontId="0" fillId="0" borderId="0" xfId="0" applyFont="1" applyBorder="1" applyAlignment="1">
      <alignment horizontal="left" vertical="top"/>
    </xf>
    <xf numFmtId="0" fontId="0" fillId="0" borderId="0" xfId="0" applyFont="1" applyBorder="1" applyAlignment="1">
      <alignment horizontal="left" vertical="top" indent="1"/>
    </xf>
    <xf numFmtId="0" fontId="4" fillId="2" borderId="0" xfId="0" applyFont="1" applyFill="1" applyBorder="1" applyAlignment="1">
      <alignment horizontal="left" vertical="center"/>
    </xf>
    <xf numFmtId="0" fontId="8" fillId="0" borderId="0" xfId="10" applyAlignment="1" applyProtection="1">
      <alignment vertical="center"/>
    </xf>
    <xf numFmtId="0" fontId="9" fillId="0" borderId="0" xfId="0" applyFont="1">
      <alignment vertical="center"/>
    </xf>
    <xf numFmtId="0" fontId="9"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xf>
    <xf numFmtId="0" fontId="7" fillId="0" borderId="2" xfId="0" applyFont="1" applyBorder="1" applyAlignment="1">
      <alignment vertical="center" wrapText="1"/>
    </xf>
    <xf numFmtId="0" fontId="7" fillId="0" borderId="2" xfId="0" applyFont="1" applyBorder="1">
      <alignment vertical="center"/>
    </xf>
    <xf numFmtId="178" fontId="7" fillId="0" borderId="2" xfId="0" applyNumberFormat="1" applyFont="1" applyBorder="1" applyAlignment="1">
      <alignment horizontal="right" vertical="center"/>
    </xf>
    <xf numFmtId="178" fontId="7" fillId="0" borderId="2" xfId="0" applyNumberFormat="1" applyFont="1" applyFill="1" applyBorder="1" applyAlignment="1">
      <alignment horizontal="right" vertical="center"/>
    </xf>
    <xf numFmtId="0" fontId="9" fillId="0" borderId="0" xfId="0" applyFont="1" applyAlignment="1">
      <alignment vertical="center" wrapText="1"/>
    </xf>
    <xf numFmtId="0" fontId="0" fillId="0" borderId="0" xfId="0" applyFont="1" applyFill="1">
      <alignment vertical="center"/>
    </xf>
    <xf numFmtId="0" fontId="0" fillId="0" borderId="0" xfId="0" applyFont="1" applyAlignment="1">
      <alignment horizontal="left" vertical="center"/>
    </xf>
    <xf numFmtId="178" fontId="0" fillId="0" borderId="0" xfId="0" applyNumberFormat="1" applyFont="1" applyAlignment="1">
      <alignment horizontal="center" vertical="center"/>
    </xf>
    <xf numFmtId="178" fontId="0" fillId="0" borderId="0" xfId="0" applyNumberFormat="1" applyFont="1" applyAlignment="1">
      <alignment horizontal="left" vertical="center" wrapText="1"/>
    </xf>
    <xf numFmtId="178" fontId="0" fillId="0" borderId="0" xfId="0" applyNumberFormat="1" applyFont="1" applyAlignment="1">
      <alignment horizontal="right"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1" fontId="4"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xf>
    <xf numFmtId="178" fontId="4" fillId="0" borderId="2" xfId="0" applyNumberFormat="1" applyFont="1" applyFill="1" applyBorder="1" applyAlignment="1">
      <alignment horizontal="center" vertical="center"/>
    </xf>
    <xf numFmtId="1" fontId="4" fillId="0" borderId="2" xfId="0" applyNumberFormat="1" applyFont="1" applyBorder="1" applyAlignment="1">
      <alignment horizontal="left" vertical="center"/>
    </xf>
    <xf numFmtId="0" fontId="4" fillId="0" borderId="2" xfId="0" applyFont="1" applyFill="1" applyBorder="1" applyAlignment="1">
      <alignment horizontal="left" vertical="center" wrapText="1"/>
    </xf>
    <xf numFmtId="0" fontId="0" fillId="0" borderId="2" xfId="0" applyFont="1" applyBorder="1" applyAlignment="1">
      <alignment horizontal="left" vertical="center"/>
    </xf>
    <xf numFmtId="178" fontId="0" fillId="0" borderId="2" xfId="0" applyNumberFormat="1" applyFont="1" applyBorder="1" applyAlignment="1">
      <alignment horizontal="center"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178" fontId="3" fillId="0" borderId="2" xfId="0" applyNumberFormat="1" applyFont="1" applyBorder="1" applyAlignment="1">
      <alignment horizontal="center" vertical="center" wrapText="1"/>
    </xf>
    <xf numFmtId="178" fontId="4" fillId="0" borderId="2" xfId="0" applyNumberFormat="1" applyFont="1" applyBorder="1" applyAlignment="1">
      <alignment horizontal="left" vertical="center" wrapText="1"/>
    </xf>
    <xf numFmtId="178"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left" vertical="center" wrapText="1"/>
    </xf>
    <xf numFmtId="178" fontId="0" fillId="0" borderId="2" xfId="0" applyNumberFormat="1" applyFont="1" applyBorder="1" applyAlignment="1">
      <alignment horizontal="left" vertical="center" wrapText="1"/>
    </xf>
    <xf numFmtId="178" fontId="4" fillId="0" borderId="2" xfId="0" applyNumberFormat="1" applyFont="1" applyBorder="1" applyAlignment="1">
      <alignment horizontal="left" vertical="center"/>
    </xf>
    <xf numFmtId="0" fontId="4" fillId="0" borderId="0" xfId="0" applyFont="1">
      <alignment vertical="center"/>
    </xf>
    <xf numFmtId="0" fontId="12" fillId="0" borderId="2" xfId="0" applyFont="1" applyBorder="1" applyAlignment="1">
      <alignment vertical="center" wrapText="1"/>
    </xf>
    <xf numFmtId="0" fontId="0" fillId="0" borderId="2" xfId="0" applyFont="1" applyFill="1" applyBorder="1">
      <alignment vertical="center"/>
    </xf>
    <xf numFmtId="0" fontId="4" fillId="0" borderId="2" xfId="0" applyFont="1" applyFill="1" applyBorder="1">
      <alignment vertical="center"/>
    </xf>
    <xf numFmtId="178" fontId="0" fillId="0" borderId="2" xfId="0" applyNumberFormat="1" applyFont="1" applyBorder="1" applyAlignment="1">
      <alignment horizontal="right" vertical="center"/>
    </xf>
    <xf numFmtId="178" fontId="0" fillId="0" borderId="0" xfId="0" applyNumberFormat="1" applyFont="1">
      <alignment vertical="center"/>
    </xf>
    <xf numFmtId="176" fontId="0" fillId="0" borderId="0" xfId="0" applyNumberFormat="1" applyFont="1">
      <alignment vertical="center"/>
    </xf>
    <xf numFmtId="0" fontId="0" fillId="3" borderId="0" xfId="0" applyFont="1" applyFill="1">
      <alignment vertical="center"/>
    </xf>
    <xf numFmtId="1" fontId="4" fillId="0" borderId="4" xfId="0" applyNumberFormat="1" applyFont="1" applyBorder="1" applyAlignment="1">
      <alignment horizontal="center" vertical="center"/>
    </xf>
    <xf numFmtId="0" fontId="4" fillId="0" borderId="4" xfId="0" applyFont="1" applyBorder="1" applyAlignment="1">
      <alignment vertical="center"/>
    </xf>
    <xf numFmtId="0" fontId="4" fillId="3" borderId="2" xfId="0" applyFont="1" applyFill="1" applyBorder="1" applyAlignment="1">
      <alignment horizontal="left" vertical="center"/>
    </xf>
    <xf numFmtId="0" fontId="4" fillId="3"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178" fontId="4" fillId="3" borderId="2" xfId="0" applyNumberFormat="1" applyFont="1" applyFill="1" applyBorder="1" applyAlignment="1">
      <alignment horizontal="right" vertical="center"/>
    </xf>
    <xf numFmtId="0" fontId="4" fillId="4" borderId="2" xfId="0" applyFont="1" applyFill="1" applyBorder="1" applyAlignment="1">
      <alignment horizontal="left" vertical="center"/>
    </xf>
    <xf numFmtId="58" fontId="0" fillId="0" borderId="2" xfId="0" applyNumberFormat="1" applyFont="1" applyBorder="1">
      <alignment vertical="center"/>
    </xf>
    <xf numFmtId="178" fontId="4" fillId="0" borderId="4" xfId="0" applyNumberFormat="1" applyFont="1" applyBorder="1" applyAlignment="1">
      <alignment vertical="center"/>
    </xf>
    <xf numFmtId="58" fontId="0" fillId="3" borderId="2" xfId="0" applyNumberFormat="1" applyFont="1" applyFill="1" applyBorder="1">
      <alignment vertical="center"/>
    </xf>
    <xf numFmtId="178"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0" fillId="3" borderId="2" xfId="0" applyFont="1" applyFill="1" applyBorder="1">
      <alignment vertical="center"/>
    </xf>
    <xf numFmtId="176" fontId="1" fillId="0" borderId="0" xfId="0" applyNumberFormat="1" applyFont="1" applyAlignment="1">
      <alignment horizontal="center" vertical="center"/>
    </xf>
    <xf numFmtId="176" fontId="3" fillId="5" borderId="2" xfId="0" applyNumberFormat="1" applyFont="1" applyFill="1" applyBorder="1" applyAlignment="1">
      <alignment horizontal="center" vertical="center" wrapText="1"/>
    </xf>
    <xf numFmtId="177" fontId="0" fillId="0" borderId="2" xfId="0" applyNumberFormat="1" applyFont="1" applyBorder="1">
      <alignment vertical="center"/>
    </xf>
    <xf numFmtId="178" fontId="0" fillId="0" borderId="2" xfId="0" applyNumberFormat="1" applyFont="1" applyBorder="1">
      <alignment vertical="center"/>
    </xf>
    <xf numFmtId="176" fontId="0" fillId="0" borderId="2" xfId="0" applyNumberFormat="1" applyFont="1" applyBorder="1">
      <alignment vertical="center"/>
    </xf>
    <xf numFmtId="0" fontId="4" fillId="3" borderId="2" xfId="0" applyFont="1" applyFill="1" applyBorder="1">
      <alignment vertical="center"/>
    </xf>
    <xf numFmtId="176" fontId="0" fillId="3" borderId="2" xfId="0" applyNumberFormat="1" applyFont="1" applyFill="1" applyBorder="1">
      <alignment vertical="center"/>
    </xf>
    <xf numFmtId="176" fontId="0" fillId="6" borderId="2" xfId="0" applyNumberFormat="1" applyFont="1" applyFill="1" applyBorder="1">
      <alignment vertical="center"/>
    </xf>
    <xf numFmtId="0" fontId="4" fillId="6" borderId="2" xfId="0" applyFont="1" applyFill="1" applyBorder="1">
      <alignment vertical="center"/>
    </xf>
    <xf numFmtId="176" fontId="4" fillId="6" borderId="2" xfId="0" applyNumberFormat="1" applyFont="1" applyFill="1" applyBorder="1">
      <alignment vertical="center"/>
    </xf>
    <xf numFmtId="176" fontId="0" fillId="0" borderId="5" xfId="0" applyNumberFormat="1" applyFont="1" applyBorder="1">
      <alignment vertical="center"/>
    </xf>
    <xf numFmtId="177" fontId="0" fillId="3" borderId="2" xfId="0" applyNumberFormat="1" applyFont="1" applyFill="1" applyBorder="1">
      <alignment vertical="center"/>
    </xf>
    <xf numFmtId="178" fontId="4" fillId="3" borderId="2" xfId="0" applyNumberFormat="1" applyFont="1" applyFill="1" applyBorder="1">
      <alignment vertical="center"/>
    </xf>
    <xf numFmtId="176" fontId="0" fillId="6" borderId="6" xfId="0" applyNumberFormat="1" applyFont="1" applyFill="1" applyBorder="1">
      <alignment vertical="center"/>
    </xf>
    <xf numFmtId="177" fontId="4" fillId="0" borderId="2" xfId="0" applyNumberFormat="1" applyFont="1" applyBorder="1" applyAlignment="1">
      <alignment horizontal="right" vertical="center"/>
    </xf>
    <xf numFmtId="0" fontId="4" fillId="3" borderId="0" xfId="0" applyFont="1" applyFill="1">
      <alignment vertical="center"/>
    </xf>
    <xf numFmtId="0" fontId="13" fillId="0" borderId="0" xfId="0" applyFont="1">
      <alignment vertical="center"/>
    </xf>
    <xf numFmtId="0" fontId="14" fillId="0" borderId="0" xfId="0" applyFont="1" applyFill="1">
      <alignment vertical="center"/>
    </xf>
    <xf numFmtId="0" fontId="14" fillId="0" borderId="0" xfId="0" applyFo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1" xfId="0" applyFont="1" applyBorder="1" applyAlignment="1">
      <alignment horizontal="center" vertical="center"/>
    </xf>
    <xf numFmtId="0" fontId="18" fillId="0" borderId="2" xfId="0" applyFont="1" applyBorder="1" applyAlignment="1">
      <alignment horizontal="center" vertical="center"/>
    </xf>
    <xf numFmtId="1" fontId="19" fillId="0" borderId="2"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1" fontId="19"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hyperlink" Target="https://baike.baidu.com/item/%E4%B8%AD%E5%8D%8E%E4%BA%BA%E6%B0%91%E5%85%B1%E5%92%8C%E5%9B%BD%E5%B9%BF%E5%91%8A%E6%B3%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workbookViewId="0">
      <selection activeCell="C5" sqref="C5"/>
    </sheetView>
  </sheetViews>
  <sheetFormatPr defaultColWidth="10.2857142857143" defaultRowHeight="12.75" outlineLevelCol="4"/>
  <cols>
    <col min="1" max="1" width="9.28571428571429" customWidth="1"/>
    <col min="2" max="2" width="89.1428571428571" customWidth="1"/>
    <col min="3" max="3" width="16.7142857142857" customWidth="1"/>
    <col min="4" max="4" width="18.4285714285714" customWidth="1"/>
    <col min="5" max="5" width="19.2857142857143" customWidth="1"/>
  </cols>
  <sheetData>
    <row r="1" ht="35.25" customHeight="1" spans="1:2">
      <c r="A1" s="118" t="s">
        <v>0</v>
      </c>
      <c r="B1" s="119"/>
    </row>
    <row r="2" s="115" customFormat="1" ht="61.5" customHeight="1" spans="1:2">
      <c r="A2" s="120" t="s">
        <v>1</v>
      </c>
      <c r="B2" s="120"/>
    </row>
    <row r="3" ht="34.5" customHeight="1" spans="1:2">
      <c r="A3" s="121" t="s">
        <v>2</v>
      </c>
      <c r="B3" s="121" t="s">
        <v>3</v>
      </c>
    </row>
    <row r="4" s="116" customFormat="1" ht="34.5" customHeight="1" spans="1:2">
      <c r="A4" s="122">
        <v>1</v>
      </c>
      <c r="B4" s="123" t="s">
        <v>4</v>
      </c>
    </row>
    <row r="5" s="117" customFormat="1" ht="34.5" customHeight="1" spans="1:2">
      <c r="A5" s="124">
        <v>2</v>
      </c>
      <c r="B5" s="125" t="s">
        <v>5</v>
      </c>
    </row>
    <row r="6" s="117" customFormat="1" ht="34.5" customHeight="1" spans="1:2">
      <c r="A6" s="122">
        <v>3</v>
      </c>
      <c r="B6" s="125" t="s">
        <v>6</v>
      </c>
    </row>
    <row r="7" s="117" customFormat="1" ht="34.5" customHeight="1" spans="1:2">
      <c r="A7" s="124">
        <v>4</v>
      </c>
      <c r="B7" s="126" t="s">
        <v>7</v>
      </c>
    </row>
    <row r="8" s="117" customFormat="1" ht="34.5" customHeight="1" spans="1:2">
      <c r="A8" s="122">
        <v>5</v>
      </c>
      <c r="B8" s="126" t="s">
        <v>8</v>
      </c>
    </row>
    <row r="9" s="117" customFormat="1" ht="34.5" customHeight="1" spans="1:2">
      <c r="A9" s="124">
        <v>6</v>
      </c>
      <c r="B9" s="125" t="s">
        <v>9</v>
      </c>
    </row>
    <row r="12" spans="4:5">
      <c r="D12" s="84"/>
      <c r="E12" s="84"/>
    </row>
  </sheetData>
  <mergeCells count="2">
    <mergeCell ref="A1:B1"/>
    <mergeCell ref="A2:B2"/>
  </mergeCells>
  <printOptions horizontalCentered="1"/>
  <pageMargins left="0.590551181102362" right="0.590551181102362" top="0.984251968503937" bottom="0.984251968503937" header="0.511811023622047" footer="0.511811023622047"/>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7"/>
  <sheetViews>
    <sheetView topLeftCell="Q10" workbookViewId="0">
      <selection activeCell="AA23" sqref="AA23"/>
    </sheetView>
  </sheetViews>
  <sheetFormatPr defaultColWidth="10.2857142857143" defaultRowHeight="12.75"/>
  <cols>
    <col min="1" max="1" width="4.85714285714286" customWidth="1"/>
    <col min="2" max="2" width="33.4285714285714" customWidth="1"/>
    <col min="3" max="3" width="10.2857142857143" customWidth="1"/>
    <col min="4" max="4" width="8.71428571428571" customWidth="1"/>
    <col min="5" max="5" width="38" hidden="1" customWidth="1"/>
    <col min="6" max="6" width="10.2857142857143" hidden="1" customWidth="1"/>
    <col min="7" max="7" width="14.1428571428571" hidden="1" customWidth="1"/>
    <col min="8" max="8" width="7.28571428571429" hidden="1" customWidth="1"/>
    <col min="9" max="9" width="10.4285714285714" style="1" hidden="1" customWidth="1"/>
    <col min="10" max="10" width="11.8571428571429" hidden="1" customWidth="1"/>
    <col min="11" max="11" width="6.57142857142857" style="1" hidden="1" customWidth="1"/>
    <col min="12" max="12" width="8.57142857142857" hidden="1" customWidth="1"/>
    <col min="13" max="13" width="7.14285714285714" hidden="1" customWidth="1"/>
    <col min="14" max="15" width="18.4285714285714" hidden="1" customWidth="1"/>
    <col min="16" max="16" width="13.7142857142857" customWidth="1"/>
    <col min="17" max="18" width="14.2857142857143" customWidth="1"/>
    <col min="19" max="19" width="10.2857142857143" hidden="1" customWidth="1"/>
    <col min="20" max="20" width="10.4285714285714" customWidth="1"/>
    <col min="21" max="21" width="19.4285714285714" style="84"/>
    <col min="22" max="22" width="11.4285714285714" style="84"/>
    <col min="23" max="23" width="24.1428571428571" style="84" customWidth="1"/>
    <col min="24" max="24" width="41.7142857142857" style="85" customWidth="1"/>
  </cols>
  <sheetData>
    <row r="1" ht="49.5" customHeight="1" spans="1:23">
      <c r="A1" s="2" t="s">
        <v>10</v>
      </c>
      <c r="B1" s="2"/>
      <c r="C1" s="2"/>
      <c r="D1" s="2"/>
      <c r="E1" s="2"/>
      <c r="F1" s="2"/>
      <c r="G1" s="2"/>
      <c r="H1" s="2"/>
      <c r="I1" s="2"/>
      <c r="J1" s="2"/>
      <c r="K1" s="2"/>
      <c r="L1" s="2"/>
      <c r="M1" s="2"/>
      <c r="N1" s="2"/>
      <c r="O1" s="2"/>
      <c r="P1" s="2"/>
      <c r="Q1" s="2"/>
      <c r="R1" s="2"/>
      <c r="S1" s="2"/>
      <c r="T1" s="60"/>
      <c r="U1" s="99"/>
      <c r="V1" s="99"/>
      <c r="W1" s="99"/>
    </row>
    <row r="2" ht="66" customHeight="1" spans="1:24">
      <c r="A2" s="4" t="s">
        <v>2</v>
      </c>
      <c r="B2" s="4" t="s">
        <v>3</v>
      </c>
      <c r="C2" s="4" t="s">
        <v>11</v>
      </c>
      <c r="D2" s="4" t="s">
        <v>12</v>
      </c>
      <c r="E2" s="4" t="s">
        <v>13</v>
      </c>
      <c r="F2" s="4" t="s">
        <v>14</v>
      </c>
      <c r="G2" s="4" t="s">
        <v>15</v>
      </c>
      <c r="H2" s="19" t="s">
        <v>16</v>
      </c>
      <c r="I2" s="19" t="s">
        <v>17</v>
      </c>
      <c r="J2" s="19" t="s">
        <v>18</v>
      </c>
      <c r="K2" s="19" t="s">
        <v>19</v>
      </c>
      <c r="L2" s="19" t="s">
        <v>20</v>
      </c>
      <c r="M2" s="19" t="s">
        <v>21</v>
      </c>
      <c r="N2" s="19" t="s">
        <v>22</v>
      </c>
      <c r="O2" s="19" t="s">
        <v>23</v>
      </c>
      <c r="P2" s="19" t="s">
        <v>24</v>
      </c>
      <c r="Q2" s="19" t="s">
        <v>25</v>
      </c>
      <c r="R2" s="19" t="s">
        <v>26</v>
      </c>
      <c r="S2" s="19" t="s">
        <v>27</v>
      </c>
      <c r="T2" s="19" t="s">
        <v>28</v>
      </c>
      <c r="U2" s="100" t="s">
        <v>29</v>
      </c>
      <c r="V2" s="100" t="s">
        <v>30</v>
      </c>
      <c r="W2" s="100" t="s">
        <v>31</v>
      </c>
      <c r="X2" s="98"/>
    </row>
    <row r="3" spans="1:24">
      <c r="A3" s="86">
        <v>1</v>
      </c>
      <c r="B3" s="87" t="s">
        <v>5</v>
      </c>
      <c r="C3" s="9" t="s">
        <v>32</v>
      </c>
      <c r="D3" s="87" t="s">
        <v>33</v>
      </c>
      <c r="E3" s="9" t="s">
        <v>34</v>
      </c>
      <c r="F3" s="6" t="s">
        <v>35</v>
      </c>
      <c r="G3" s="6" t="s">
        <v>36</v>
      </c>
      <c r="H3" s="7" t="s">
        <v>37</v>
      </c>
      <c r="I3" s="62" t="s">
        <v>32</v>
      </c>
      <c r="J3" s="7">
        <v>2000</v>
      </c>
      <c r="K3" s="62" t="s">
        <v>37</v>
      </c>
      <c r="L3" s="22" t="s">
        <v>37</v>
      </c>
      <c r="M3" s="8" t="s">
        <v>37</v>
      </c>
      <c r="N3" s="93">
        <v>44055</v>
      </c>
      <c r="O3" s="93">
        <v>44062</v>
      </c>
      <c r="P3" s="94">
        <v>50302</v>
      </c>
      <c r="Q3" s="101">
        <v>45730.15</v>
      </c>
      <c r="R3" s="8">
        <v>30000</v>
      </c>
      <c r="S3" s="8"/>
      <c r="T3" s="102">
        <v>4571.85</v>
      </c>
      <c r="U3" s="103">
        <f>5346.53+53.47+5162+9026.55+12672.57+13469.03</f>
        <v>45730.15</v>
      </c>
      <c r="V3" s="103">
        <f t="shared" ref="V3:V28" si="0">Q3-U3</f>
        <v>0</v>
      </c>
      <c r="W3" s="103"/>
      <c r="X3" s="98"/>
    </row>
    <row r="4" spans="1:24">
      <c r="A4" s="61">
        <v>2</v>
      </c>
      <c r="B4" s="88" t="s">
        <v>38</v>
      </c>
      <c r="C4" s="9" t="s">
        <v>32</v>
      </c>
      <c r="D4" s="6" t="s">
        <v>33</v>
      </c>
      <c r="E4" s="9" t="s">
        <v>39</v>
      </c>
      <c r="F4" s="6" t="s">
        <v>40</v>
      </c>
      <c r="G4" s="6" t="s">
        <v>41</v>
      </c>
      <c r="H4" s="7" t="s">
        <v>37</v>
      </c>
      <c r="I4" s="62" t="s">
        <v>32</v>
      </c>
      <c r="J4" s="7"/>
      <c r="K4" s="62" t="s">
        <v>37</v>
      </c>
      <c r="L4" s="22" t="s">
        <v>37</v>
      </c>
      <c r="M4" s="8" t="s">
        <v>37</v>
      </c>
      <c r="N4" s="93">
        <v>44020</v>
      </c>
      <c r="O4" s="93">
        <v>43941</v>
      </c>
      <c r="P4" s="7">
        <v>27310.8</v>
      </c>
      <c r="Q4" s="101">
        <v>24629.15</v>
      </c>
      <c r="R4" s="8">
        <v>24600</v>
      </c>
      <c r="S4" s="8"/>
      <c r="T4" s="102">
        <v>2681.65</v>
      </c>
      <c r="U4" s="103">
        <f>1752.2+982.3+6017.7+2849.2+9026.55+1081.5+1838.2+1081.5</f>
        <v>24629.15</v>
      </c>
      <c r="V4" s="103">
        <f t="shared" si="0"/>
        <v>0</v>
      </c>
      <c r="W4" s="103"/>
      <c r="X4" s="98"/>
    </row>
    <row r="5" spans="1:24">
      <c r="A5" s="61">
        <v>3</v>
      </c>
      <c r="B5" s="6" t="s">
        <v>42</v>
      </c>
      <c r="C5" s="9" t="s">
        <v>32</v>
      </c>
      <c r="D5" s="6" t="s">
        <v>33</v>
      </c>
      <c r="E5" s="9" t="s">
        <v>43</v>
      </c>
      <c r="F5" s="6" t="s">
        <v>44</v>
      </c>
      <c r="G5" s="6" t="s">
        <v>45</v>
      </c>
      <c r="H5" s="7" t="s">
        <v>37</v>
      </c>
      <c r="I5" s="62" t="s">
        <v>32</v>
      </c>
      <c r="J5" s="7"/>
      <c r="K5" s="62" t="s">
        <v>37</v>
      </c>
      <c r="L5" s="22" t="s">
        <v>37</v>
      </c>
      <c r="M5" s="8" t="s">
        <v>37</v>
      </c>
      <c r="N5" s="93">
        <v>43899</v>
      </c>
      <c r="O5" s="93">
        <v>43929</v>
      </c>
      <c r="P5" s="7">
        <v>95080</v>
      </c>
      <c r="Q5" s="101">
        <v>91015.6</v>
      </c>
      <c r="R5" s="8">
        <v>30000</v>
      </c>
      <c r="S5" s="8"/>
      <c r="T5" s="102">
        <v>4064.39999999999</v>
      </c>
      <c r="U5" s="103">
        <f>27539.82+11400+29154+17821.78+5100</f>
        <v>91015.6</v>
      </c>
      <c r="V5" s="103">
        <f t="shared" si="0"/>
        <v>0</v>
      </c>
      <c r="W5" s="103"/>
      <c r="X5" s="98"/>
    </row>
    <row r="6" spans="1:24">
      <c r="A6" s="86">
        <v>4</v>
      </c>
      <c r="B6" s="6" t="s">
        <v>46</v>
      </c>
      <c r="C6" s="9" t="s">
        <v>32</v>
      </c>
      <c r="D6" s="6" t="s">
        <v>33</v>
      </c>
      <c r="E6" s="9" t="s">
        <v>47</v>
      </c>
      <c r="F6" s="6" t="s">
        <v>48</v>
      </c>
      <c r="G6" s="6" t="s">
        <v>49</v>
      </c>
      <c r="H6" s="7" t="s">
        <v>37</v>
      </c>
      <c r="I6" s="62" t="s">
        <v>32</v>
      </c>
      <c r="J6" s="7">
        <v>4000</v>
      </c>
      <c r="K6" s="62" t="s">
        <v>37</v>
      </c>
      <c r="L6" s="22" t="s">
        <v>37</v>
      </c>
      <c r="M6" s="8" t="s">
        <v>37</v>
      </c>
      <c r="N6" s="93">
        <v>43944</v>
      </c>
      <c r="O6" s="93">
        <v>43978</v>
      </c>
      <c r="P6" s="7">
        <v>31890</v>
      </c>
      <c r="Q6" s="101">
        <v>31890</v>
      </c>
      <c r="R6" s="8">
        <v>30000</v>
      </c>
      <c r="S6" s="8"/>
      <c r="T6" s="102">
        <v>0</v>
      </c>
      <c r="U6" s="103">
        <f>4752.48+47.52+9450.5+94.5+5544.55+55.45+5663.37+56.63+6163.37+61.63</f>
        <v>31890</v>
      </c>
      <c r="V6" s="103">
        <f t="shared" si="0"/>
        <v>0</v>
      </c>
      <c r="W6" s="103"/>
      <c r="X6" s="98"/>
    </row>
    <row r="7" spans="1:24">
      <c r="A7" s="61">
        <v>5</v>
      </c>
      <c r="B7" s="6" t="s">
        <v>50</v>
      </c>
      <c r="C7" s="9" t="s">
        <v>32</v>
      </c>
      <c r="D7" s="6" t="s">
        <v>33</v>
      </c>
      <c r="E7" s="9" t="s">
        <v>51</v>
      </c>
      <c r="F7" s="6" t="s">
        <v>52</v>
      </c>
      <c r="G7" s="6" t="s">
        <v>53</v>
      </c>
      <c r="H7" s="7" t="s">
        <v>37</v>
      </c>
      <c r="I7" s="62" t="s">
        <v>32</v>
      </c>
      <c r="J7" s="7"/>
      <c r="K7" s="62" t="s">
        <v>37</v>
      </c>
      <c r="L7" s="22" t="s">
        <v>37</v>
      </c>
      <c r="M7" s="8" t="s">
        <v>37</v>
      </c>
      <c r="N7" s="93">
        <v>44067</v>
      </c>
      <c r="O7" s="93">
        <v>43924</v>
      </c>
      <c r="P7" s="7">
        <v>27501</v>
      </c>
      <c r="Q7" s="101">
        <v>25119.76</v>
      </c>
      <c r="R7" s="8">
        <v>25100</v>
      </c>
      <c r="S7" s="8"/>
      <c r="T7" s="102">
        <v>2381.24</v>
      </c>
      <c r="U7" s="103">
        <f>3600+3200+6725.66+4446.85+3141.59+4005.66</f>
        <v>25119.76</v>
      </c>
      <c r="V7" s="103">
        <f t="shared" si="0"/>
        <v>0</v>
      </c>
      <c r="W7" s="103"/>
      <c r="X7" s="104"/>
    </row>
    <row r="8" spans="1:24">
      <c r="A8" s="61">
        <v>6</v>
      </c>
      <c r="B8" s="6" t="s">
        <v>54</v>
      </c>
      <c r="C8" s="9" t="s">
        <v>32</v>
      </c>
      <c r="D8" s="6" t="s">
        <v>33</v>
      </c>
      <c r="E8" s="6" t="s">
        <v>55</v>
      </c>
      <c r="F8" s="6" t="s">
        <v>56</v>
      </c>
      <c r="G8" s="6" t="s">
        <v>57</v>
      </c>
      <c r="H8" s="7" t="s">
        <v>37</v>
      </c>
      <c r="I8" s="62" t="s">
        <v>32</v>
      </c>
      <c r="J8" s="7"/>
      <c r="K8" s="62" t="s">
        <v>37</v>
      </c>
      <c r="L8" s="22" t="s">
        <v>37</v>
      </c>
      <c r="M8" s="8" t="s">
        <v>37</v>
      </c>
      <c r="N8" s="93">
        <v>44046</v>
      </c>
      <c r="O8" s="93">
        <v>44063</v>
      </c>
      <c r="P8" s="7">
        <v>48239</v>
      </c>
      <c r="Q8" s="101">
        <v>43448.7</v>
      </c>
      <c r="R8" s="8">
        <v>30000</v>
      </c>
      <c r="S8" s="8"/>
      <c r="T8" s="102">
        <v>4790.29999999999</v>
      </c>
      <c r="U8" s="103">
        <f>1592.92+3823.01+4000+14000+3042.48+2600+4889.39+1217.7+2070.8+2070.8+2070.8+2070.8</f>
        <v>43448.7</v>
      </c>
      <c r="V8" s="103">
        <f t="shared" si="0"/>
        <v>0</v>
      </c>
      <c r="W8" s="103"/>
      <c r="X8" s="104"/>
    </row>
    <row r="9" spans="1:24">
      <c r="A9" s="86">
        <v>7</v>
      </c>
      <c r="B9" s="9" t="s">
        <v>58</v>
      </c>
      <c r="C9" s="9" t="s">
        <v>32</v>
      </c>
      <c r="D9" s="6" t="s">
        <v>33</v>
      </c>
      <c r="E9" s="6" t="s">
        <v>59</v>
      </c>
      <c r="F9" s="6" t="s">
        <v>60</v>
      </c>
      <c r="G9" s="6" t="s">
        <v>61</v>
      </c>
      <c r="H9" s="7" t="s">
        <v>37</v>
      </c>
      <c r="I9" s="62" t="s">
        <v>32</v>
      </c>
      <c r="J9" s="7"/>
      <c r="K9" s="62" t="s">
        <v>37</v>
      </c>
      <c r="L9" s="22" t="s">
        <v>37</v>
      </c>
      <c r="M9" s="8" t="s">
        <v>37</v>
      </c>
      <c r="N9" s="93">
        <v>44057</v>
      </c>
      <c r="O9" s="95">
        <v>44047</v>
      </c>
      <c r="P9" s="7">
        <v>38974.8</v>
      </c>
      <c r="Q9" s="101">
        <v>35459.08</v>
      </c>
      <c r="R9" s="8">
        <v>30000</v>
      </c>
      <c r="S9" s="8"/>
      <c r="T9" s="102">
        <v>3515.72</v>
      </c>
      <c r="U9" s="103">
        <f>185+160+9546.03+1600+900+900+2830.09+185+185+1600+1769.91+1946.9+4501.59+2700+1734.51+2601.77+2113.28</f>
        <v>35459.08</v>
      </c>
      <c r="V9" s="103">
        <f t="shared" si="0"/>
        <v>0</v>
      </c>
      <c r="W9" s="103"/>
      <c r="X9" s="98"/>
    </row>
    <row r="10" spans="1:25">
      <c r="A10" s="61">
        <v>8</v>
      </c>
      <c r="B10" s="89" t="s">
        <v>62</v>
      </c>
      <c r="C10" s="9" t="s">
        <v>32</v>
      </c>
      <c r="D10" s="6" t="s">
        <v>33</v>
      </c>
      <c r="E10" s="9" t="s">
        <v>63</v>
      </c>
      <c r="F10" s="6" t="s">
        <v>64</v>
      </c>
      <c r="G10" s="6" t="s">
        <v>65</v>
      </c>
      <c r="H10" s="7" t="s">
        <v>37</v>
      </c>
      <c r="I10" s="62" t="s">
        <v>32</v>
      </c>
      <c r="J10" s="7"/>
      <c r="K10" s="62" t="s">
        <v>37</v>
      </c>
      <c r="L10" s="22" t="s">
        <v>37</v>
      </c>
      <c r="M10" s="8" t="s">
        <v>37</v>
      </c>
      <c r="N10" s="93">
        <v>44040</v>
      </c>
      <c r="O10" s="93">
        <v>44039</v>
      </c>
      <c r="P10" s="7">
        <v>6912</v>
      </c>
      <c r="Q10" s="101">
        <v>6253.27</v>
      </c>
      <c r="R10" s="8">
        <v>6300</v>
      </c>
      <c r="S10" s="8"/>
      <c r="T10" s="102">
        <v>658.73</v>
      </c>
      <c r="U10" s="103">
        <f>1106.19+1460.18+600+600+1946.9+540</f>
        <v>6253.27</v>
      </c>
      <c r="V10" s="103">
        <f t="shared" si="0"/>
        <v>0</v>
      </c>
      <c r="W10" s="103"/>
      <c r="X10" s="104"/>
      <c r="Y10" s="114"/>
    </row>
    <row r="11" spans="1:24">
      <c r="A11" s="61">
        <v>9</v>
      </c>
      <c r="B11" s="6" t="s">
        <v>66</v>
      </c>
      <c r="C11" s="9" t="s">
        <v>32</v>
      </c>
      <c r="D11" s="6" t="s">
        <v>33</v>
      </c>
      <c r="E11" s="9" t="s">
        <v>67</v>
      </c>
      <c r="F11" s="6" t="s">
        <v>68</v>
      </c>
      <c r="G11" s="6" t="s">
        <v>69</v>
      </c>
      <c r="H11" s="7" t="s">
        <v>37</v>
      </c>
      <c r="I11" s="62" t="s">
        <v>32</v>
      </c>
      <c r="J11" s="7"/>
      <c r="K11" s="62" t="s">
        <v>37</v>
      </c>
      <c r="L11" s="22" t="s">
        <v>37</v>
      </c>
      <c r="M11" s="8" t="s">
        <v>37</v>
      </c>
      <c r="N11" s="93">
        <v>44054</v>
      </c>
      <c r="O11" s="93">
        <v>44061</v>
      </c>
      <c r="P11" s="7">
        <v>36688.58</v>
      </c>
      <c r="Q11" s="101">
        <v>33284.62</v>
      </c>
      <c r="R11" s="8">
        <v>30000</v>
      </c>
      <c r="S11" s="8"/>
      <c r="T11" s="102">
        <v>3403.96</v>
      </c>
      <c r="U11" s="103">
        <v>33284.62</v>
      </c>
      <c r="V11" s="103">
        <f t="shared" si="0"/>
        <v>0</v>
      </c>
      <c r="W11" s="103"/>
      <c r="X11" s="98"/>
    </row>
    <row r="12" spans="1:24">
      <c r="A12" s="86">
        <v>10</v>
      </c>
      <c r="B12" s="6" t="s">
        <v>70</v>
      </c>
      <c r="C12" s="9" t="s">
        <v>32</v>
      </c>
      <c r="D12" s="6" t="s">
        <v>33</v>
      </c>
      <c r="E12" s="9" t="s">
        <v>71</v>
      </c>
      <c r="F12" s="6" t="s">
        <v>72</v>
      </c>
      <c r="G12" s="66">
        <v>87249296</v>
      </c>
      <c r="H12" s="7" t="s">
        <v>37</v>
      </c>
      <c r="I12" s="62" t="s">
        <v>32</v>
      </c>
      <c r="J12" s="7"/>
      <c r="K12" s="62" t="s">
        <v>37</v>
      </c>
      <c r="L12" s="22" t="s">
        <v>37</v>
      </c>
      <c r="M12" s="8" t="s">
        <v>37</v>
      </c>
      <c r="N12" s="93">
        <v>43992</v>
      </c>
      <c r="O12" s="93">
        <v>43990</v>
      </c>
      <c r="P12" s="7">
        <v>17343</v>
      </c>
      <c r="Q12" s="101">
        <v>15347.78</v>
      </c>
      <c r="R12" s="8">
        <v>15300</v>
      </c>
      <c r="S12" s="8"/>
      <c r="T12" s="102">
        <v>1995.22</v>
      </c>
      <c r="U12" s="103">
        <f>8898.67+2654.87+2013.27+1780.97</f>
        <v>15347.78</v>
      </c>
      <c r="V12" s="103">
        <f t="shared" si="0"/>
        <v>0</v>
      </c>
      <c r="W12" s="103"/>
      <c r="X12" s="98"/>
    </row>
    <row r="13" spans="1:24">
      <c r="A13" s="61">
        <v>11</v>
      </c>
      <c r="B13" s="88" t="s">
        <v>4</v>
      </c>
      <c r="C13" s="9" t="s">
        <v>32</v>
      </c>
      <c r="D13" s="6" t="s">
        <v>33</v>
      </c>
      <c r="E13" s="9" t="s">
        <v>73</v>
      </c>
      <c r="F13" s="6" t="s">
        <v>74</v>
      </c>
      <c r="G13" s="6" t="s">
        <v>75</v>
      </c>
      <c r="H13" s="7" t="s">
        <v>37</v>
      </c>
      <c r="I13" s="62" t="s">
        <v>32</v>
      </c>
      <c r="J13" s="7"/>
      <c r="K13" s="62" t="s">
        <v>37</v>
      </c>
      <c r="L13" s="22" t="s">
        <v>37</v>
      </c>
      <c r="M13" s="8" t="s">
        <v>37</v>
      </c>
      <c r="N13" s="93">
        <v>44053</v>
      </c>
      <c r="O13" s="93">
        <v>44047</v>
      </c>
      <c r="P13" s="7">
        <v>38696</v>
      </c>
      <c r="Q13" s="101">
        <v>35202.06</v>
      </c>
      <c r="R13" s="8">
        <v>30000</v>
      </c>
      <c r="S13" s="8"/>
      <c r="T13" s="102">
        <v>3493.94</v>
      </c>
      <c r="U13" s="103">
        <f>Q13</f>
        <v>35202.06</v>
      </c>
      <c r="V13" s="103">
        <f t="shared" si="0"/>
        <v>0</v>
      </c>
      <c r="W13" s="103"/>
      <c r="X13" s="104"/>
    </row>
    <row r="14" spans="1:24">
      <c r="A14" s="61">
        <v>12</v>
      </c>
      <c r="B14" s="90" t="s">
        <v>76</v>
      </c>
      <c r="C14" s="9" t="s">
        <v>32</v>
      </c>
      <c r="D14" s="6" t="s">
        <v>33</v>
      </c>
      <c r="E14" s="6" t="s">
        <v>77</v>
      </c>
      <c r="F14" s="6" t="s">
        <v>78</v>
      </c>
      <c r="G14" s="66">
        <v>39666429</v>
      </c>
      <c r="H14" s="7" t="s">
        <v>37</v>
      </c>
      <c r="I14" s="62" t="s">
        <v>32</v>
      </c>
      <c r="J14" s="7"/>
      <c r="K14" s="62" t="s">
        <v>37</v>
      </c>
      <c r="L14" s="22" t="s">
        <v>37</v>
      </c>
      <c r="M14" s="8" t="s">
        <v>37</v>
      </c>
      <c r="N14" s="93">
        <v>43929</v>
      </c>
      <c r="O14" s="93">
        <v>44056</v>
      </c>
      <c r="P14" s="7">
        <v>45049.6</v>
      </c>
      <c r="Q14" s="101">
        <v>36757.34</v>
      </c>
      <c r="R14" s="8">
        <v>30000</v>
      </c>
      <c r="S14" s="8"/>
      <c r="T14" s="102">
        <v>8292.26</v>
      </c>
      <c r="U14" s="103">
        <f>10129.91+9450+1350+1200+1769.91+955.75+4601.77+420+900+480+950+950+950+950+950+750</f>
        <v>36757.34</v>
      </c>
      <c r="V14" s="103">
        <f t="shared" si="0"/>
        <v>0</v>
      </c>
      <c r="W14" s="103"/>
      <c r="X14" s="104"/>
    </row>
    <row r="15" spans="1:24">
      <c r="A15" s="86">
        <v>13</v>
      </c>
      <c r="B15" s="88" t="s">
        <v>79</v>
      </c>
      <c r="C15" s="9" t="s">
        <v>32</v>
      </c>
      <c r="D15" s="6" t="s">
        <v>33</v>
      </c>
      <c r="E15" s="6" t="s">
        <v>80</v>
      </c>
      <c r="F15" s="6" t="s">
        <v>81</v>
      </c>
      <c r="G15" s="66">
        <v>87662499</v>
      </c>
      <c r="H15" s="7" t="s">
        <v>37</v>
      </c>
      <c r="I15" s="62" t="s">
        <v>32</v>
      </c>
      <c r="J15" s="7"/>
      <c r="K15" s="62" t="s">
        <v>37</v>
      </c>
      <c r="L15" s="22" t="s">
        <v>37</v>
      </c>
      <c r="M15" s="8" t="s">
        <v>37</v>
      </c>
      <c r="N15" s="93">
        <v>44060</v>
      </c>
      <c r="O15" s="93">
        <v>44070</v>
      </c>
      <c r="P15" s="7">
        <v>50249.52</v>
      </c>
      <c r="Q15" s="101">
        <v>45720.59</v>
      </c>
      <c r="R15" s="8">
        <v>30000</v>
      </c>
      <c r="S15" s="8"/>
      <c r="T15" s="102">
        <v>4528.93</v>
      </c>
      <c r="U15" s="103">
        <f>200+900+500+200+200+600+600+800+800+10287.61+695+1120+582.52+17.48+398+268+419.91+54.59+14.16+1.84+1225+2021.95+1178.76+4513.27+4513.27+7190.27+3451.33+76.11+9.89+99+200+619.47+530.97+530.97+100.79+396.18+99.78+102.89+100.79+100.79</f>
        <v>45720.59</v>
      </c>
      <c r="V15" s="105">
        <f t="shared" si="0"/>
        <v>0</v>
      </c>
      <c r="W15" s="105"/>
      <c r="X15" s="104"/>
    </row>
    <row r="16" spans="1:24">
      <c r="A16" s="61">
        <v>14</v>
      </c>
      <c r="B16" s="6" t="s">
        <v>82</v>
      </c>
      <c r="C16" s="9" t="s">
        <v>32</v>
      </c>
      <c r="D16" s="6" t="s">
        <v>33</v>
      </c>
      <c r="E16" s="6" t="s">
        <v>83</v>
      </c>
      <c r="F16" s="6" t="s">
        <v>84</v>
      </c>
      <c r="G16" s="6" t="s">
        <v>85</v>
      </c>
      <c r="H16" s="7" t="s">
        <v>37</v>
      </c>
      <c r="I16" s="62" t="s">
        <v>32</v>
      </c>
      <c r="J16" s="7"/>
      <c r="K16" s="62" t="s">
        <v>37</v>
      </c>
      <c r="L16" s="22" t="s">
        <v>37</v>
      </c>
      <c r="M16" s="8" t="s">
        <v>37</v>
      </c>
      <c r="N16" s="8"/>
      <c r="O16" s="93">
        <v>44012</v>
      </c>
      <c r="P16" s="7">
        <v>40484.8</v>
      </c>
      <c r="Q16" s="101">
        <v>36058.42</v>
      </c>
      <c r="R16" s="8">
        <v>30000</v>
      </c>
      <c r="S16" s="8"/>
      <c r="T16" s="102">
        <v>4426.38</v>
      </c>
      <c r="U16" s="103">
        <v>36058.42</v>
      </c>
      <c r="V16" s="106">
        <f t="shared" si="0"/>
        <v>0</v>
      </c>
      <c r="W16" s="107"/>
      <c r="X16" s="104"/>
    </row>
    <row r="17" spans="1:24">
      <c r="A17" s="61">
        <v>15</v>
      </c>
      <c r="B17" s="6" t="s">
        <v>86</v>
      </c>
      <c r="C17" s="9" t="s">
        <v>32</v>
      </c>
      <c r="D17" s="6" t="s">
        <v>33</v>
      </c>
      <c r="E17" s="9" t="s">
        <v>87</v>
      </c>
      <c r="F17" s="6" t="s">
        <v>88</v>
      </c>
      <c r="G17" s="6" t="s">
        <v>89</v>
      </c>
      <c r="H17" s="7" t="s">
        <v>37</v>
      </c>
      <c r="I17" s="62" t="s">
        <v>32</v>
      </c>
      <c r="J17" s="7"/>
      <c r="K17" s="62" t="s">
        <v>37</v>
      </c>
      <c r="L17" s="22" t="s">
        <v>37</v>
      </c>
      <c r="M17" s="8" t="s">
        <v>37</v>
      </c>
      <c r="N17" s="93">
        <v>43963</v>
      </c>
      <c r="O17" s="93">
        <v>44047</v>
      </c>
      <c r="P17" s="7">
        <v>21960</v>
      </c>
      <c r="Q17" s="101">
        <v>19433.64</v>
      </c>
      <c r="R17" s="8">
        <v>19400</v>
      </c>
      <c r="S17" s="8"/>
      <c r="T17" s="102">
        <v>2526.36</v>
      </c>
      <c r="U17" s="103">
        <f>1274.34+1274.34+1274.34+1274.34+3168.14+6000+1557.52+3610.62</f>
        <v>19433.64</v>
      </c>
      <c r="V17" s="103">
        <f t="shared" si="0"/>
        <v>0</v>
      </c>
      <c r="W17" s="103"/>
      <c r="X17" s="104"/>
    </row>
    <row r="18" spans="1:24">
      <c r="A18" s="86">
        <v>16</v>
      </c>
      <c r="B18" s="88" t="s">
        <v>90</v>
      </c>
      <c r="C18" s="9" t="s">
        <v>32</v>
      </c>
      <c r="D18" s="6" t="s">
        <v>33</v>
      </c>
      <c r="E18" s="9" t="s">
        <v>91</v>
      </c>
      <c r="F18" s="6" t="s">
        <v>92</v>
      </c>
      <c r="G18" s="6" t="s">
        <v>93</v>
      </c>
      <c r="H18" s="7" t="s">
        <v>37</v>
      </c>
      <c r="I18" s="62" t="s">
        <v>32</v>
      </c>
      <c r="J18" s="7"/>
      <c r="K18" s="62" t="s">
        <v>37</v>
      </c>
      <c r="L18" s="22" t="s">
        <v>37</v>
      </c>
      <c r="M18" s="8" t="s">
        <v>37</v>
      </c>
      <c r="N18" s="93">
        <v>44063</v>
      </c>
      <c r="O18" s="93">
        <v>44063</v>
      </c>
      <c r="P18" s="7">
        <v>46064.39</v>
      </c>
      <c r="Q18" s="101">
        <v>42203.75</v>
      </c>
      <c r="R18" s="8">
        <v>30000</v>
      </c>
      <c r="S18" s="8"/>
      <c r="T18" s="102">
        <v>3860.63999999999</v>
      </c>
      <c r="U18" s="103">
        <f>3610.61+1115.04+2619.47+1300.27+169.03+1671.77+217.33</f>
        <v>10703.52</v>
      </c>
      <c r="V18" s="106">
        <f t="shared" si="0"/>
        <v>31500.23</v>
      </c>
      <c r="W18" s="108">
        <f>4972.5+1260+4510+6396.9+6396.9+3610.61+1115.04+37.17+70.8+97.35+7433.63+566.37+486.73+123.89+2619.47+310.3+326.09+1870</f>
        <v>42203.75</v>
      </c>
      <c r="X18" s="104"/>
    </row>
    <row r="19" spans="1:24">
      <c r="A19" s="86">
        <v>17</v>
      </c>
      <c r="B19" s="88" t="s">
        <v>94</v>
      </c>
      <c r="C19" s="9" t="s">
        <v>32</v>
      </c>
      <c r="D19" s="6" t="s">
        <v>33</v>
      </c>
      <c r="E19" s="6" t="s">
        <v>95</v>
      </c>
      <c r="F19" s="6" t="s">
        <v>96</v>
      </c>
      <c r="G19" s="6" t="s">
        <v>97</v>
      </c>
      <c r="H19" s="7" t="s">
        <v>37</v>
      </c>
      <c r="I19" s="62" t="s">
        <v>32</v>
      </c>
      <c r="J19" s="7"/>
      <c r="K19" s="62" t="s">
        <v>37</v>
      </c>
      <c r="L19" s="22" t="s">
        <v>37</v>
      </c>
      <c r="M19" s="8" t="s">
        <v>37</v>
      </c>
      <c r="N19" s="93">
        <v>44050</v>
      </c>
      <c r="O19" s="93">
        <v>44004</v>
      </c>
      <c r="P19" s="7">
        <v>39240</v>
      </c>
      <c r="Q19" s="101">
        <v>36125.58</v>
      </c>
      <c r="R19" s="8">
        <v>30000</v>
      </c>
      <c r="S19" s="8"/>
      <c r="T19" s="102">
        <v>3114.42</v>
      </c>
      <c r="U19" s="103">
        <f>11946.91+8415.84+4400+11362.83</f>
        <v>36125.58</v>
      </c>
      <c r="V19" s="103">
        <f t="shared" si="0"/>
        <v>0</v>
      </c>
      <c r="W19" s="103"/>
      <c r="X19" s="104"/>
    </row>
    <row r="20" spans="1:24">
      <c r="A20" s="61">
        <v>18</v>
      </c>
      <c r="B20" s="6" t="s">
        <v>98</v>
      </c>
      <c r="C20" s="9" t="s">
        <v>32</v>
      </c>
      <c r="D20" s="6" t="s">
        <v>33</v>
      </c>
      <c r="E20" s="9" t="s">
        <v>99</v>
      </c>
      <c r="F20" s="6" t="s">
        <v>100</v>
      </c>
      <c r="G20" s="6" t="s">
        <v>101</v>
      </c>
      <c r="H20" s="7" t="s">
        <v>37</v>
      </c>
      <c r="I20" s="62" t="s">
        <v>32</v>
      </c>
      <c r="J20" s="7"/>
      <c r="K20" s="62" t="s">
        <v>37</v>
      </c>
      <c r="L20" s="22" t="s">
        <v>37</v>
      </c>
      <c r="M20" s="8" t="s">
        <v>37</v>
      </c>
      <c r="N20" s="93">
        <v>44064</v>
      </c>
      <c r="O20" s="93">
        <v>44046</v>
      </c>
      <c r="P20" s="7">
        <v>36230</v>
      </c>
      <c r="Q20" s="101">
        <v>33470.06</v>
      </c>
      <c r="R20" s="8">
        <v>30000</v>
      </c>
      <c r="S20" s="8"/>
      <c r="T20" s="102">
        <v>2759.94</v>
      </c>
      <c r="U20" s="103">
        <f>7250+716.98+3773.58+3773.58+5752.21+5752.21+5911.5+540</f>
        <v>33470.06</v>
      </c>
      <c r="V20" s="109">
        <f t="shared" si="0"/>
        <v>0</v>
      </c>
      <c r="W20" s="103"/>
      <c r="X20" s="98" t="s">
        <v>102</v>
      </c>
    </row>
    <row r="21" spans="1:24">
      <c r="A21" s="86">
        <v>19</v>
      </c>
      <c r="B21" s="88" t="s">
        <v>103</v>
      </c>
      <c r="C21" s="9" t="s">
        <v>32</v>
      </c>
      <c r="D21" s="6" t="s">
        <v>33</v>
      </c>
      <c r="E21" s="9" t="s">
        <v>104</v>
      </c>
      <c r="F21" s="6" t="s">
        <v>105</v>
      </c>
      <c r="G21" s="6" t="s">
        <v>106</v>
      </c>
      <c r="H21" s="7" t="s">
        <v>37</v>
      </c>
      <c r="I21" s="62" t="s">
        <v>32</v>
      </c>
      <c r="J21" s="7"/>
      <c r="K21" s="62" t="s">
        <v>37</v>
      </c>
      <c r="L21" s="22" t="s">
        <v>37</v>
      </c>
      <c r="M21" s="8" t="s">
        <v>37</v>
      </c>
      <c r="N21" s="93">
        <v>44042</v>
      </c>
      <c r="O21" s="93">
        <v>44038</v>
      </c>
      <c r="P21" s="7">
        <v>30143</v>
      </c>
      <c r="Q21" s="101">
        <v>30143</v>
      </c>
      <c r="R21" s="8">
        <v>30000</v>
      </c>
      <c r="S21" s="8"/>
      <c r="T21" s="102">
        <v>0</v>
      </c>
      <c r="U21" s="103">
        <f>5336.5+5336.5+19470</f>
        <v>30143</v>
      </c>
      <c r="V21" s="103">
        <f t="shared" si="0"/>
        <v>0</v>
      </c>
      <c r="W21" s="103"/>
      <c r="X21" s="98"/>
    </row>
    <row r="22" spans="1:24">
      <c r="A22" s="61">
        <v>20</v>
      </c>
      <c r="B22" s="89" t="s">
        <v>107</v>
      </c>
      <c r="C22" s="9" t="s">
        <v>32</v>
      </c>
      <c r="D22" s="6" t="s">
        <v>33</v>
      </c>
      <c r="E22" s="9" t="s">
        <v>108</v>
      </c>
      <c r="F22" s="6" t="s">
        <v>109</v>
      </c>
      <c r="G22" s="6" t="s">
        <v>110</v>
      </c>
      <c r="H22" s="7" t="s">
        <v>37</v>
      </c>
      <c r="I22" s="62" t="s">
        <v>32</v>
      </c>
      <c r="J22" s="7"/>
      <c r="K22" s="62" t="s">
        <v>37</v>
      </c>
      <c r="L22" s="22" t="s">
        <v>37</v>
      </c>
      <c r="M22" s="8" t="s">
        <v>37</v>
      </c>
      <c r="N22" s="93">
        <v>44047</v>
      </c>
      <c r="O22" s="93">
        <v>44056</v>
      </c>
      <c r="P22" s="7">
        <v>27594.4</v>
      </c>
      <c r="Q22" s="101"/>
      <c r="R22" s="8">
        <v>27000</v>
      </c>
      <c r="S22" s="8">
        <v>11404.24</v>
      </c>
      <c r="T22" s="102">
        <f>P22-U22</f>
        <v>506.030000000002</v>
      </c>
      <c r="U22" s="103">
        <f>398.23+2250+1300+572.39+506+442.48+57.52+8.85+1.15+4513.27+4341.6+265.49+300.88+519.8+4500+4500+600+170+442.48+1008.85+88.5+300.88</f>
        <v>27088.37</v>
      </c>
      <c r="V22" s="106">
        <f t="shared" si="0"/>
        <v>-27088.37</v>
      </c>
      <c r="W22" s="106"/>
      <c r="X22" s="98"/>
    </row>
    <row r="23" spans="1:24">
      <c r="A23" s="86">
        <v>21</v>
      </c>
      <c r="B23" s="89" t="s">
        <v>111</v>
      </c>
      <c r="C23" s="6" t="s">
        <v>112</v>
      </c>
      <c r="D23" s="6" t="s">
        <v>113</v>
      </c>
      <c r="E23" s="9" t="s">
        <v>114</v>
      </c>
      <c r="F23" s="6" t="s">
        <v>105</v>
      </c>
      <c r="G23" s="6" t="s">
        <v>106</v>
      </c>
      <c r="H23" s="7" t="s">
        <v>37</v>
      </c>
      <c r="I23" s="62" t="s">
        <v>112</v>
      </c>
      <c r="J23" s="7">
        <v>30000</v>
      </c>
      <c r="K23" s="62" t="s">
        <v>37</v>
      </c>
      <c r="L23" s="22" t="s">
        <v>37</v>
      </c>
      <c r="M23" s="8" t="s">
        <v>37</v>
      </c>
      <c r="N23" s="93">
        <v>44074</v>
      </c>
      <c r="O23" s="93">
        <v>44074</v>
      </c>
      <c r="P23" s="7">
        <v>27174.45</v>
      </c>
      <c r="Q23" s="101">
        <v>26046.64</v>
      </c>
      <c r="R23" s="8">
        <v>26000</v>
      </c>
      <c r="S23" s="8"/>
      <c r="T23" s="102">
        <v>1127.81</v>
      </c>
      <c r="U23" s="103">
        <f>1681.42+4716.98+9616.25+569.2+4050</f>
        <v>20633.85</v>
      </c>
      <c r="V23" s="106">
        <f t="shared" si="0"/>
        <v>5412.79</v>
      </c>
      <c r="W23" s="108" t="s">
        <v>115</v>
      </c>
      <c r="X23" s="98"/>
    </row>
    <row r="24" spans="1:24">
      <c r="A24" s="61">
        <v>22</v>
      </c>
      <c r="B24" s="88" t="s">
        <v>116</v>
      </c>
      <c r="C24" s="6" t="s">
        <v>112</v>
      </c>
      <c r="D24" s="6" t="s">
        <v>113</v>
      </c>
      <c r="E24" s="9" t="s">
        <v>117</v>
      </c>
      <c r="F24" s="6" t="s">
        <v>118</v>
      </c>
      <c r="G24" s="6" t="s">
        <v>119</v>
      </c>
      <c r="H24" s="7" t="s">
        <v>37</v>
      </c>
      <c r="I24" s="62" t="s">
        <v>112</v>
      </c>
      <c r="J24" s="7"/>
      <c r="K24" s="62" t="s">
        <v>37</v>
      </c>
      <c r="L24" s="22" t="s">
        <v>37</v>
      </c>
      <c r="M24" s="8" t="s">
        <v>37</v>
      </c>
      <c r="N24" s="93">
        <v>44042</v>
      </c>
      <c r="O24" s="93">
        <v>44036</v>
      </c>
      <c r="P24" s="7">
        <v>37145</v>
      </c>
      <c r="Q24" s="101">
        <v>37145</v>
      </c>
      <c r="R24" s="8">
        <v>30000</v>
      </c>
      <c r="S24" s="8"/>
      <c r="T24" s="102">
        <v>0</v>
      </c>
      <c r="U24" s="103">
        <f>10000+10000+10000+7145</f>
        <v>37145</v>
      </c>
      <c r="V24" s="103">
        <f t="shared" si="0"/>
        <v>0</v>
      </c>
      <c r="W24" s="103"/>
      <c r="X24" s="98"/>
    </row>
    <row r="25" spans="1:24">
      <c r="A25" s="86">
        <v>23</v>
      </c>
      <c r="B25" s="9" t="s">
        <v>120</v>
      </c>
      <c r="C25" s="6" t="s">
        <v>112</v>
      </c>
      <c r="D25" s="6" t="s">
        <v>113</v>
      </c>
      <c r="E25" s="6" t="s">
        <v>121</v>
      </c>
      <c r="F25" s="6" t="s">
        <v>122</v>
      </c>
      <c r="G25" s="6" t="s">
        <v>123</v>
      </c>
      <c r="H25" s="7" t="s">
        <v>37</v>
      </c>
      <c r="I25" s="62" t="s">
        <v>112</v>
      </c>
      <c r="J25" s="7">
        <v>7000</v>
      </c>
      <c r="K25" s="62" t="s">
        <v>37</v>
      </c>
      <c r="L25" s="22" t="s">
        <v>37</v>
      </c>
      <c r="M25" s="8" t="s">
        <v>37</v>
      </c>
      <c r="N25" s="93">
        <v>44005</v>
      </c>
      <c r="O25" s="93">
        <v>44011</v>
      </c>
      <c r="P25" s="7">
        <v>38403</v>
      </c>
      <c r="Q25" s="101">
        <v>37325.04</v>
      </c>
      <c r="R25" s="8">
        <v>30000</v>
      </c>
      <c r="S25" s="8"/>
      <c r="T25" s="102">
        <v>1077.96</v>
      </c>
      <c r="U25" s="103">
        <f>5735+4160+2477.88+10720+8160+5814.16+258</f>
        <v>37325.04</v>
      </c>
      <c r="V25" s="103">
        <f t="shared" si="0"/>
        <v>0</v>
      </c>
      <c r="W25" s="103"/>
      <c r="X25" s="98"/>
    </row>
    <row r="26" spans="1:24">
      <c r="A26" s="61">
        <v>24</v>
      </c>
      <c r="B26" s="6" t="s">
        <v>124</v>
      </c>
      <c r="C26" s="9" t="s">
        <v>32</v>
      </c>
      <c r="D26" s="6" t="s">
        <v>113</v>
      </c>
      <c r="E26" s="9" t="s">
        <v>125</v>
      </c>
      <c r="F26" s="6" t="s">
        <v>126</v>
      </c>
      <c r="G26" s="6" t="s">
        <v>127</v>
      </c>
      <c r="H26" s="7" t="s">
        <v>37</v>
      </c>
      <c r="I26" s="62" t="s">
        <v>32</v>
      </c>
      <c r="J26" s="7"/>
      <c r="K26" s="62" t="s">
        <v>37</v>
      </c>
      <c r="L26" s="22" t="s">
        <v>37</v>
      </c>
      <c r="M26" s="8" t="s">
        <v>37</v>
      </c>
      <c r="N26" s="93">
        <v>44061</v>
      </c>
      <c r="O26" s="93">
        <v>44058</v>
      </c>
      <c r="P26" s="7">
        <v>6269</v>
      </c>
      <c r="Q26" s="101">
        <v>5096.44</v>
      </c>
      <c r="R26" s="8">
        <v>5100</v>
      </c>
      <c r="S26" s="8"/>
      <c r="T26" s="102">
        <v>1172.56</v>
      </c>
      <c r="U26" s="103">
        <f>720+265.49+420+1061.95+495.05+4.95+1485.15+14.85</f>
        <v>4467.44</v>
      </c>
      <c r="V26" s="106">
        <f t="shared" si="0"/>
        <v>628.999999999999</v>
      </c>
      <c r="W26" s="106">
        <f>720+265.49+420+1061.95+1129+1485.15+14.85</f>
        <v>5096.44</v>
      </c>
      <c r="X26" s="98"/>
    </row>
    <row r="27" spans="1:24">
      <c r="A27" s="86">
        <v>25</v>
      </c>
      <c r="B27" s="89" t="s">
        <v>128</v>
      </c>
      <c r="C27" s="88" t="s">
        <v>112</v>
      </c>
      <c r="D27" s="88" t="s">
        <v>113</v>
      </c>
      <c r="E27" s="89" t="s">
        <v>129</v>
      </c>
      <c r="F27" s="88" t="s">
        <v>130</v>
      </c>
      <c r="G27" s="88" t="s">
        <v>131</v>
      </c>
      <c r="H27" s="91" t="s">
        <v>37</v>
      </c>
      <c r="I27" s="96" t="s">
        <v>112</v>
      </c>
      <c r="J27" s="91">
        <v>50000</v>
      </c>
      <c r="K27" s="96" t="s">
        <v>37</v>
      </c>
      <c r="L27" s="97" t="s">
        <v>37</v>
      </c>
      <c r="M27" s="98" t="s">
        <v>37</v>
      </c>
      <c r="N27" s="98"/>
      <c r="O27" s="98"/>
      <c r="P27" s="91">
        <v>24627.4</v>
      </c>
      <c r="Q27" s="110">
        <v>901.98</v>
      </c>
      <c r="R27" s="98">
        <v>900</v>
      </c>
      <c r="S27" s="98"/>
      <c r="T27" s="102">
        <v>23725.42</v>
      </c>
      <c r="U27" s="105">
        <v>901.98</v>
      </c>
      <c r="V27" s="103">
        <f t="shared" si="0"/>
        <v>0</v>
      </c>
      <c r="W27" s="103"/>
      <c r="X27" s="104" t="s">
        <v>132</v>
      </c>
    </row>
    <row r="28" spans="1:24">
      <c r="A28" s="61">
        <v>26</v>
      </c>
      <c r="B28" s="88" t="s">
        <v>133</v>
      </c>
      <c r="C28" s="9" t="s">
        <v>32</v>
      </c>
      <c r="D28" s="6" t="s">
        <v>134</v>
      </c>
      <c r="E28" s="6" t="s">
        <v>135</v>
      </c>
      <c r="F28" s="6" t="s">
        <v>136</v>
      </c>
      <c r="G28" s="6" t="s">
        <v>137</v>
      </c>
      <c r="H28" s="7" t="s">
        <v>37</v>
      </c>
      <c r="I28" s="62" t="s">
        <v>32</v>
      </c>
      <c r="J28" s="7"/>
      <c r="K28" s="62" t="s">
        <v>37</v>
      </c>
      <c r="L28" s="22" t="s">
        <v>37</v>
      </c>
      <c r="M28" s="8" t="s">
        <v>37</v>
      </c>
      <c r="N28" s="93">
        <v>44064</v>
      </c>
      <c r="O28" s="93">
        <v>44064</v>
      </c>
      <c r="P28" s="7">
        <v>11950.4</v>
      </c>
      <c r="Q28" s="101">
        <v>11949.5</v>
      </c>
      <c r="R28" s="8">
        <v>11900</v>
      </c>
      <c r="S28" s="8"/>
      <c r="T28" s="102">
        <v>0.899999999999636</v>
      </c>
      <c r="U28" s="103">
        <f>1600+1200+1600+444.65+4.45+1160.4+540+1600+3800</f>
        <v>11949.5</v>
      </c>
      <c r="V28" s="105">
        <f t="shared" si="0"/>
        <v>0</v>
      </c>
      <c r="W28" s="104"/>
      <c r="X28" s="111"/>
    </row>
    <row r="29" spans="1:24">
      <c r="A29" s="86">
        <v>27</v>
      </c>
      <c r="B29" s="6" t="s">
        <v>138</v>
      </c>
      <c r="C29" s="9" t="s">
        <v>32</v>
      </c>
      <c r="D29" s="6" t="s">
        <v>134</v>
      </c>
      <c r="E29" s="9" t="s">
        <v>139</v>
      </c>
      <c r="F29" s="6" t="s">
        <v>140</v>
      </c>
      <c r="G29" s="6" t="s">
        <v>141</v>
      </c>
      <c r="H29" s="7" t="s">
        <v>37</v>
      </c>
      <c r="I29" s="62" t="s">
        <v>32</v>
      </c>
      <c r="J29" s="7">
        <v>2500</v>
      </c>
      <c r="K29" s="62" t="s">
        <v>37</v>
      </c>
      <c r="L29" s="22" t="s">
        <v>37</v>
      </c>
      <c r="M29" s="8" t="s">
        <v>37</v>
      </c>
      <c r="N29" s="93">
        <v>44056</v>
      </c>
      <c r="O29" s="93">
        <v>44056</v>
      </c>
      <c r="P29" s="7">
        <v>15000</v>
      </c>
      <c r="Q29" s="101">
        <v>15000</v>
      </c>
      <c r="R29" s="8">
        <v>15000</v>
      </c>
      <c r="S29" s="8"/>
      <c r="T29" s="102">
        <v>0</v>
      </c>
      <c r="U29" s="103">
        <f>9000+6000</f>
        <v>15000</v>
      </c>
      <c r="V29" s="103">
        <v>0</v>
      </c>
      <c r="W29" s="103"/>
      <c r="X29" s="98"/>
    </row>
    <row r="30" spans="1:24">
      <c r="A30" s="61">
        <v>28</v>
      </c>
      <c r="B30" s="9" t="s">
        <v>142</v>
      </c>
      <c r="C30" s="9" t="s">
        <v>32</v>
      </c>
      <c r="D30" s="6" t="s">
        <v>134</v>
      </c>
      <c r="E30" s="9" t="s">
        <v>143</v>
      </c>
      <c r="F30" s="6" t="s">
        <v>144</v>
      </c>
      <c r="G30" s="6" t="s">
        <v>145</v>
      </c>
      <c r="H30" s="7" t="s">
        <v>37</v>
      </c>
      <c r="I30" s="62" t="s">
        <v>32</v>
      </c>
      <c r="J30" s="7"/>
      <c r="K30" s="62" t="s">
        <v>37</v>
      </c>
      <c r="L30" s="22" t="s">
        <v>37</v>
      </c>
      <c r="M30" s="8" t="s">
        <v>37</v>
      </c>
      <c r="N30" s="93">
        <v>44067</v>
      </c>
      <c r="O30" s="93">
        <v>44067</v>
      </c>
      <c r="P30" s="7">
        <v>2353.6</v>
      </c>
      <c r="Q30" s="101">
        <v>2143.58</v>
      </c>
      <c r="R30" s="8">
        <v>2100</v>
      </c>
      <c r="S30" s="102"/>
      <c r="T30" s="102">
        <v>210.02</v>
      </c>
      <c r="U30" s="103">
        <f>353.98+663.72+597.88+528</f>
        <v>2143.58</v>
      </c>
      <c r="V30" s="103">
        <f>Q30-U30</f>
        <v>0</v>
      </c>
      <c r="W30" s="103"/>
      <c r="X30" s="98"/>
    </row>
    <row r="31" spans="1:24">
      <c r="A31" s="86">
        <v>29</v>
      </c>
      <c r="B31" s="88" t="s">
        <v>146</v>
      </c>
      <c r="C31" s="9" t="s">
        <v>32</v>
      </c>
      <c r="D31" s="6" t="s">
        <v>134</v>
      </c>
      <c r="E31" s="9" t="s">
        <v>147</v>
      </c>
      <c r="F31" s="6" t="s">
        <v>148</v>
      </c>
      <c r="G31" s="6" t="s">
        <v>149</v>
      </c>
      <c r="H31" s="7" t="s">
        <v>37</v>
      </c>
      <c r="I31" s="62" t="s">
        <v>32</v>
      </c>
      <c r="J31" s="7"/>
      <c r="K31" s="62" t="s">
        <v>37</v>
      </c>
      <c r="L31" s="22" t="s">
        <v>37</v>
      </c>
      <c r="M31" s="8" t="s">
        <v>37</v>
      </c>
      <c r="N31" s="93">
        <v>44054</v>
      </c>
      <c r="O31" s="93">
        <v>44054</v>
      </c>
      <c r="P31" s="7">
        <v>29073</v>
      </c>
      <c r="Q31" s="101">
        <v>27137.97</v>
      </c>
      <c r="R31" s="8">
        <v>20000</v>
      </c>
      <c r="S31" s="8"/>
      <c r="T31" s="102">
        <v>1935.03</v>
      </c>
      <c r="U31" s="103">
        <f>1203.54+4477.88+5716.82+707.96+884.96+6678+1893.81+5575</f>
        <v>27137.97</v>
      </c>
      <c r="V31" s="103">
        <f>Q31-U31</f>
        <v>0</v>
      </c>
      <c r="W31" s="103"/>
      <c r="X31" s="98"/>
    </row>
    <row r="32" spans="1:24">
      <c r="A32" s="61">
        <v>30</v>
      </c>
      <c r="B32" s="89" t="s">
        <v>150</v>
      </c>
      <c r="C32" s="89" t="s">
        <v>32</v>
      </c>
      <c r="D32" s="88" t="s">
        <v>134</v>
      </c>
      <c r="E32" s="89" t="s">
        <v>151</v>
      </c>
      <c r="F32" s="88" t="s">
        <v>152</v>
      </c>
      <c r="G32" s="88" t="s">
        <v>153</v>
      </c>
      <c r="H32" s="91" t="s">
        <v>37</v>
      </c>
      <c r="I32" s="96" t="s">
        <v>32</v>
      </c>
      <c r="J32" s="91"/>
      <c r="K32" s="96" t="s">
        <v>37</v>
      </c>
      <c r="L32" s="97" t="s">
        <v>37</v>
      </c>
      <c r="M32" s="98" t="s">
        <v>37</v>
      </c>
      <c r="N32" s="95">
        <v>44070</v>
      </c>
      <c r="O32" s="95">
        <v>44063</v>
      </c>
      <c r="P32" s="91">
        <v>41340</v>
      </c>
      <c r="Q32" s="110">
        <v>2940</v>
      </c>
      <c r="R32" s="98">
        <v>2900</v>
      </c>
      <c r="S32" s="98"/>
      <c r="T32" s="102">
        <v>38400</v>
      </c>
      <c r="U32" s="105">
        <f>1200+900+180+240+420</f>
        <v>2940</v>
      </c>
      <c r="V32" s="103">
        <f t="shared" ref="V32:V37" si="1">Q32-U32</f>
        <v>0</v>
      </c>
      <c r="W32" s="103"/>
      <c r="X32" s="104" t="s">
        <v>154</v>
      </c>
    </row>
    <row r="33" spans="1:24">
      <c r="A33" s="86">
        <v>31</v>
      </c>
      <c r="B33" s="88" t="s">
        <v>155</v>
      </c>
      <c r="C33" s="9" t="s">
        <v>32</v>
      </c>
      <c r="D33" s="6" t="s">
        <v>134</v>
      </c>
      <c r="E33" s="9" t="s">
        <v>156</v>
      </c>
      <c r="F33" s="6" t="s">
        <v>157</v>
      </c>
      <c r="G33" s="6" t="s">
        <v>158</v>
      </c>
      <c r="H33" s="7" t="s">
        <v>37</v>
      </c>
      <c r="I33" s="62" t="s">
        <v>32</v>
      </c>
      <c r="J33" s="7"/>
      <c r="K33" s="62" t="s">
        <v>37</v>
      </c>
      <c r="L33" s="22" t="s">
        <v>37</v>
      </c>
      <c r="M33" s="8" t="s">
        <v>37</v>
      </c>
      <c r="N33" s="93">
        <v>44071</v>
      </c>
      <c r="O33" s="93">
        <v>44042</v>
      </c>
      <c r="P33" s="7">
        <v>9120</v>
      </c>
      <c r="Q33" s="103">
        <v>8685.29</v>
      </c>
      <c r="R33" s="8">
        <v>8700</v>
      </c>
      <c r="S33" s="8"/>
      <c r="T33" s="102">
        <v>434.710000000001</v>
      </c>
      <c r="U33" s="103">
        <f>1440+3301.89+943.4+3000</f>
        <v>8685.29</v>
      </c>
      <c r="V33" s="112">
        <f t="shared" si="1"/>
        <v>0</v>
      </c>
      <c r="W33" s="106"/>
      <c r="X33" s="98"/>
    </row>
    <row r="34" spans="1:25">
      <c r="A34" s="61">
        <v>32</v>
      </c>
      <c r="B34" s="88" t="s">
        <v>159</v>
      </c>
      <c r="C34" s="9" t="s">
        <v>32</v>
      </c>
      <c r="D34" s="6" t="s">
        <v>134</v>
      </c>
      <c r="E34" s="9" t="s">
        <v>160</v>
      </c>
      <c r="F34" s="6" t="s">
        <v>161</v>
      </c>
      <c r="G34" s="6" t="s">
        <v>162</v>
      </c>
      <c r="H34" s="7" t="s">
        <v>37</v>
      </c>
      <c r="I34" s="62" t="s">
        <v>32</v>
      </c>
      <c r="J34" s="7"/>
      <c r="K34" s="62" t="s">
        <v>37</v>
      </c>
      <c r="L34" s="22" t="s">
        <v>37</v>
      </c>
      <c r="M34" s="8" t="s">
        <v>37</v>
      </c>
      <c r="N34" s="93">
        <v>44051</v>
      </c>
      <c r="O34" s="8"/>
      <c r="P34" s="7">
        <v>14109</v>
      </c>
      <c r="Q34" s="103">
        <v>13809.88</v>
      </c>
      <c r="R34" s="8">
        <v>13800</v>
      </c>
      <c r="S34" s="8"/>
      <c r="T34" s="102">
        <v>299.119999999999</v>
      </c>
      <c r="U34" s="103">
        <f>8540+1150.44+1400+1400+1150.44+169</f>
        <v>13809.88</v>
      </c>
      <c r="V34" s="106">
        <f t="shared" si="1"/>
        <v>0</v>
      </c>
      <c r="W34" s="106"/>
      <c r="X34" s="104" t="s">
        <v>163</v>
      </c>
      <c r="Y34" s="78" t="s">
        <v>164</v>
      </c>
    </row>
    <row r="35" spans="1:24">
      <c r="A35" s="86">
        <v>33</v>
      </c>
      <c r="B35" s="92" t="s">
        <v>165</v>
      </c>
      <c r="C35" s="9" t="s">
        <v>32</v>
      </c>
      <c r="D35" s="6" t="s">
        <v>33</v>
      </c>
      <c r="E35" s="6" t="s">
        <v>166</v>
      </c>
      <c r="F35" s="6" t="s">
        <v>167</v>
      </c>
      <c r="G35" s="6" t="s">
        <v>168</v>
      </c>
      <c r="H35" s="7" t="s">
        <v>37</v>
      </c>
      <c r="I35" s="62" t="s">
        <v>32</v>
      </c>
      <c r="J35" s="7"/>
      <c r="K35" s="62" t="s">
        <v>37</v>
      </c>
      <c r="L35" s="22" t="s">
        <v>37</v>
      </c>
      <c r="M35" s="8" t="s">
        <v>37</v>
      </c>
      <c r="N35" s="93">
        <v>44049</v>
      </c>
      <c r="O35" s="8"/>
      <c r="P35" s="7">
        <v>31661.6</v>
      </c>
      <c r="Q35" s="101"/>
      <c r="R35" s="8"/>
      <c r="S35" s="8"/>
      <c r="T35" s="8"/>
      <c r="U35" s="103">
        <f>1880.53+1880.53+3761.06+3761.06+3761.06+1980.2+19.8+396.04+3.96+2589.03+366+1194.69+1150.44+600+720+4424.78</f>
        <v>28489.18</v>
      </c>
      <c r="V35" s="103">
        <f t="shared" si="1"/>
        <v>-28489.18</v>
      </c>
      <c r="W35" s="103"/>
      <c r="X35" s="104"/>
    </row>
    <row r="36" spans="1:24">
      <c r="A36" s="61">
        <v>34</v>
      </c>
      <c r="B36" s="92" t="s">
        <v>169</v>
      </c>
      <c r="C36" s="6" t="s">
        <v>112</v>
      </c>
      <c r="D36" s="9" t="s">
        <v>170</v>
      </c>
      <c r="E36" s="9" t="s">
        <v>171</v>
      </c>
      <c r="F36" s="6" t="s">
        <v>172</v>
      </c>
      <c r="G36" s="6" t="s">
        <v>173</v>
      </c>
      <c r="H36" s="7" t="s">
        <v>37</v>
      </c>
      <c r="I36" s="62" t="s">
        <v>112</v>
      </c>
      <c r="J36" s="7"/>
      <c r="K36" s="62" t="s">
        <v>37</v>
      </c>
      <c r="L36" s="22" t="s">
        <v>37</v>
      </c>
      <c r="M36" s="8" t="s">
        <v>37</v>
      </c>
      <c r="N36" s="93">
        <v>44063</v>
      </c>
      <c r="O36" s="93">
        <v>44074</v>
      </c>
      <c r="P36" s="7">
        <v>56175.3</v>
      </c>
      <c r="Q36" s="101"/>
      <c r="R36" s="8"/>
      <c r="S36" s="8"/>
      <c r="T36" s="8"/>
      <c r="U36" s="103">
        <f>28000+15000+3103.5+3049.8+3829+3193</f>
        <v>56175.3</v>
      </c>
      <c r="V36" s="103">
        <f t="shared" si="1"/>
        <v>-56175.3</v>
      </c>
      <c r="W36" s="103"/>
      <c r="X36" s="104"/>
    </row>
    <row r="37" ht="18.75" customHeight="1" spans="1:24">
      <c r="A37" s="22" t="s">
        <v>174</v>
      </c>
      <c r="B37" s="5"/>
      <c r="C37" s="8"/>
      <c r="D37" s="8"/>
      <c r="E37" s="8"/>
      <c r="F37" s="8"/>
      <c r="G37" s="8"/>
      <c r="H37" s="8"/>
      <c r="I37" s="5"/>
      <c r="J37" s="8"/>
      <c r="K37" s="5"/>
      <c r="L37" s="8"/>
      <c r="M37" s="8"/>
      <c r="N37" s="8"/>
      <c r="O37" s="8"/>
      <c r="P37" s="7">
        <f>SUM(P3:P36)</f>
        <v>1100354.64</v>
      </c>
      <c r="Q37" s="113">
        <f t="shared" ref="Q37:R37" si="2">SUM(Q3:Q36)</f>
        <v>855473.87</v>
      </c>
      <c r="R37" s="7">
        <f t="shared" si="2"/>
        <v>704100</v>
      </c>
      <c r="S37" s="8"/>
      <c r="T37" s="8"/>
      <c r="U37" s="103">
        <f>SUM(U3:U36)</f>
        <v>929684.7</v>
      </c>
      <c r="V37" s="103">
        <f t="shared" si="1"/>
        <v>-74210.83</v>
      </c>
      <c r="W37" s="103"/>
      <c r="X37" s="98"/>
    </row>
  </sheetData>
  <autoFilter ref="A2:R37">
    <extLst/>
  </autoFilter>
  <mergeCells count="2">
    <mergeCell ref="A1:S1"/>
    <mergeCell ref="A37:B37"/>
  </mergeCells>
  <dataValidations count="2">
    <dataValidation type="list" allowBlank="1" showInputMessage="1" showErrorMessage="1" sqref="H3:H36 K3:M36">
      <formula1>"是,否"</formula1>
    </dataValidation>
    <dataValidation type="list" allowBlank="1" showInputMessage="1" showErrorMessage="1" sqref="I3:I37">
      <formula1>"冷链仓储,水产品加工"</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workbookViewId="0">
      <pane xSplit="3" ySplit="2" topLeftCell="D33" activePane="bottomRight" state="frozen"/>
      <selection/>
      <selection pane="topRight"/>
      <selection pane="bottomLeft"/>
      <selection pane="bottomRight" activeCell="N5" sqref="N5:O9"/>
    </sheetView>
  </sheetViews>
  <sheetFormatPr defaultColWidth="10.2857142857143" defaultRowHeight="12.75"/>
  <cols>
    <col min="1" max="1" width="5.28571428571429" style="1" customWidth="1"/>
    <col min="2" max="2" width="29.4285714285714" customWidth="1"/>
    <col min="3" max="3" width="15.1428571428571" hidden="1" customWidth="1"/>
    <col min="4" max="4" width="11.8571428571429" customWidth="1"/>
    <col min="5" max="5" width="37.5714285714286" hidden="1" customWidth="1"/>
    <col min="6" max="6" width="10.1428571428571" hidden="1" customWidth="1"/>
    <col min="7" max="7" width="14.2857142857143" style="55" hidden="1" customWidth="1"/>
    <col min="8" max="8" width="6.28571428571429" style="56" customWidth="1"/>
    <col min="9" max="9" width="9.42857142857143" style="56" customWidth="1"/>
    <col min="10" max="10" width="7" style="56" customWidth="1"/>
    <col min="11" max="11" width="6" style="56" customWidth="1"/>
    <col min="12" max="12" width="8.14285714285714" style="56" customWidth="1"/>
    <col min="13" max="13" width="6.14285714285714" style="56" customWidth="1"/>
    <col min="14" max="14" width="11.4285714285714" style="57" customWidth="1"/>
    <col min="15" max="15" width="12.1428571428571" style="57" customWidth="1"/>
    <col min="16" max="16" width="15.8571428571429" style="58" customWidth="1"/>
    <col min="17" max="17" width="13" style="58" customWidth="1"/>
    <col min="18" max="18" width="13.8571428571429" customWidth="1"/>
    <col min="19" max="19" width="30.8571428571429" customWidth="1"/>
  </cols>
  <sheetData>
    <row r="1" ht="42" customHeight="1" spans="1:19">
      <c r="A1" s="59" t="s">
        <v>175</v>
      </c>
      <c r="B1" s="60"/>
      <c r="C1" s="60"/>
      <c r="D1" s="60"/>
      <c r="E1" s="60"/>
      <c r="F1" s="60"/>
      <c r="G1" s="60"/>
      <c r="H1" s="60"/>
      <c r="I1" s="60"/>
      <c r="J1" s="60"/>
      <c r="K1" s="60"/>
      <c r="L1" s="60"/>
      <c r="M1" s="60"/>
      <c r="N1" s="60"/>
      <c r="O1" s="60"/>
      <c r="P1" s="60"/>
      <c r="Q1" s="60"/>
      <c r="R1" s="60"/>
      <c r="S1" s="60"/>
    </row>
    <row r="2" ht="61.5" customHeight="1" spans="1:19">
      <c r="A2" s="4" t="s">
        <v>2</v>
      </c>
      <c r="B2" s="4" t="s">
        <v>3</v>
      </c>
      <c r="C2" s="4" t="s">
        <v>11</v>
      </c>
      <c r="D2" s="4" t="s">
        <v>12</v>
      </c>
      <c r="E2" s="4" t="s">
        <v>13</v>
      </c>
      <c r="F2" s="19" t="s">
        <v>14</v>
      </c>
      <c r="G2" s="4" t="s">
        <v>15</v>
      </c>
      <c r="H2" s="19" t="s">
        <v>16</v>
      </c>
      <c r="I2" s="19" t="s">
        <v>17</v>
      </c>
      <c r="J2" s="19" t="s">
        <v>176</v>
      </c>
      <c r="K2" s="19" t="s">
        <v>19</v>
      </c>
      <c r="L2" s="19" t="s">
        <v>20</v>
      </c>
      <c r="M2" s="19" t="s">
        <v>21</v>
      </c>
      <c r="N2" s="19" t="s">
        <v>22</v>
      </c>
      <c r="O2" s="19" t="s">
        <v>23</v>
      </c>
      <c r="P2" s="72" t="s">
        <v>24</v>
      </c>
      <c r="Q2" s="19" t="s">
        <v>25</v>
      </c>
      <c r="R2" s="19" t="s">
        <v>177</v>
      </c>
      <c r="S2" s="19" t="s">
        <v>27</v>
      </c>
    </row>
    <row r="3" spans="1:19">
      <c r="A3" s="61">
        <v>1</v>
      </c>
      <c r="B3" s="6" t="s">
        <v>178</v>
      </c>
      <c r="C3" s="6" t="s">
        <v>32</v>
      </c>
      <c r="D3" s="6" t="s">
        <v>179</v>
      </c>
      <c r="E3" s="6" t="s">
        <v>180</v>
      </c>
      <c r="F3" s="6" t="s">
        <v>181</v>
      </c>
      <c r="G3" s="6" t="s">
        <v>182</v>
      </c>
      <c r="H3" s="62"/>
      <c r="I3" s="62"/>
      <c r="J3" s="62"/>
      <c r="K3" s="62"/>
      <c r="L3" s="62"/>
      <c r="M3" s="62"/>
      <c r="N3" s="73"/>
      <c r="O3" s="73"/>
      <c r="P3" s="7">
        <v>434500</v>
      </c>
      <c r="Q3" s="7"/>
      <c r="R3" s="22"/>
      <c r="S3" s="8"/>
    </row>
    <row r="4" ht="24" spans="1:20">
      <c r="A4" s="61">
        <v>2</v>
      </c>
      <c r="B4" s="6" t="s">
        <v>54</v>
      </c>
      <c r="C4" s="6" t="s">
        <v>32</v>
      </c>
      <c r="D4" s="6" t="s">
        <v>183</v>
      </c>
      <c r="E4" s="6" t="s">
        <v>184</v>
      </c>
      <c r="F4" s="6" t="s">
        <v>56</v>
      </c>
      <c r="G4" s="6" t="s">
        <v>57</v>
      </c>
      <c r="H4" s="62" t="s">
        <v>37</v>
      </c>
      <c r="I4" s="62" t="s">
        <v>37</v>
      </c>
      <c r="J4" s="62"/>
      <c r="K4" s="62" t="s">
        <v>37</v>
      </c>
      <c r="L4" s="62" t="s">
        <v>37</v>
      </c>
      <c r="M4" s="62" t="s">
        <v>37</v>
      </c>
      <c r="N4" s="73" t="s">
        <v>185</v>
      </c>
      <c r="O4" s="73" t="s">
        <v>186</v>
      </c>
      <c r="P4" s="7">
        <v>224813</v>
      </c>
      <c r="Q4" s="7">
        <f>20000+34724.54+20690.62+32796.23+18118.87+15348.11+22754.13</f>
        <v>164432.5</v>
      </c>
      <c r="R4" s="74">
        <v>30000</v>
      </c>
      <c r="S4" s="32" t="s">
        <v>187</v>
      </c>
      <c r="T4" t="s">
        <v>188</v>
      </c>
    </row>
    <row r="5" spans="1:19">
      <c r="A5" s="61">
        <v>3</v>
      </c>
      <c r="B5" s="9" t="s">
        <v>38</v>
      </c>
      <c r="C5" s="6" t="s">
        <v>32</v>
      </c>
      <c r="D5" s="6" t="s">
        <v>183</v>
      </c>
      <c r="E5" s="6" t="s">
        <v>189</v>
      </c>
      <c r="F5" s="6" t="s">
        <v>40</v>
      </c>
      <c r="G5" s="6" t="s">
        <v>41</v>
      </c>
      <c r="H5" s="62"/>
      <c r="I5" s="62"/>
      <c r="J5" s="62"/>
      <c r="K5" s="62"/>
      <c r="L5" s="62"/>
      <c r="M5" s="62"/>
      <c r="N5" s="73"/>
      <c r="O5" s="73"/>
      <c r="P5" s="7">
        <v>324200</v>
      </c>
      <c r="Q5" s="7"/>
      <c r="R5" s="22"/>
      <c r="S5" s="8"/>
    </row>
    <row r="6" spans="1:19">
      <c r="A6" s="61">
        <v>4</v>
      </c>
      <c r="B6" s="6" t="s">
        <v>133</v>
      </c>
      <c r="C6" s="6" t="s">
        <v>32</v>
      </c>
      <c r="D6" s="6" t="s">
        <v>179</v>
      </c>
      <c r="E6" s="6" t="s">
        <v>190</v>
      </c>
      <c r="F6" s="6" t="s">
        <v>136</v>
      </c>
      <c r="G6" s="9" t="s">
        <v>137</v>
      </c>
      <c r="H6" s="62"/>
      <c r="I6" s="62"/>
      <c r="J6" s="62"/>
      <c r="K6" s="62"/>
      <c r="L6" s="62"/>
      <c r="M6" s="62"/>
      <c r="N6" s="73"/>
      <c r="O6" s="73"/>
      <c r="P6" s="7">
        <v>91300</v>
      </c>
      <c r="Q6" s="7"/>
      <c r="R6" s="22"/>
      <c r="S6" s="8"/>
    </row>
    <row r="7" ht="24" spans="1:20">
      <c r="A7" s="61">
        <v>5</v>
      </c>
      <c r="B7" s="6" t="s">
        <v>5</v>
      </c>
      <c r="C7" s="6" t="s">
        <v>32</v>
      </c>
      <c r="D7" s="6" t="s">
        <v>183</v>
      </c>
      <c r="E7" s="6" t="s">
        <v>191</v>
      </c>
      <c r="F7" s="6" t="s">
        <v>35</v>
      </c>
      <c r="G7" s="6" t="s">
        <v>36</v>
      </c>
      <c r="H7" s="62" t="s">
        <v>37</v>
      </c>
      <c r="I7" s="62" t="s">
        <v>37</v>
      </c>
      <c r="J7" s="62"/>
      <c r="K7" s="62" t="s">
        <v>37</v>
      </c>
      <c r="L7" s="62" t="s">
        <v>37</v>
      </c>
      <c r="M7" s="62" t="s">
        <v>37</v>
      </c>
      <c r="N7" s="73" t="s">
        <v>192</v>
      </c>
      <c r="O7" s="73" t="s">
        <v>193</v>
      </c>
      <c r="P7" s="7">
        <v>101635.8</v>
      </c>
      <c r="Q7" s="7">
        <f>31716.33+32477.06+29050.46</f>
        <v>93243.85</v>
      </c>
      <c r="R7" s="7">
        <f>Q7*0.3</f>
        <v>27973.155</v>
      </c>
      <c r="S7" s="77"/>
      <c r="T7" t="s">
        <v>188</v>
      </c>
    </row>
    <row r="8" ht="24" spans="1:20">
      <c r="A8" s="61">
        <v>6</v>
      </c>
      <c r="B8" s="6" t="s">
        <v>194</v>
      </c>
      <c r="C8" s="6" t="s">
        <v>32</v>
      </c>
      <c r="D8" s="6" t="s">
        <v>183</v>
      </c>
      <c r="E8" s="6" t="s">
        <v>195</v>
      </c>
      <c r="F8" s="6" t="s">
        <v>196</v>
      </c>
      <c r="G8" s="6" t="s">
        <v>197</v>
      </c>
      <c r="H8" s="62" t="s">
        <v>37</v>
      </c>
      <c r="I8" s="62" t="s">
        <v>37</v>
      </c>
      <c r="J8" s="62"/>
      <c r="K8" s="62" t="s">
        <v>37</v>
      </c>
      <c r="L8" s="62" t="s">
        <v>37</v>
      </c>
      <c r="M8" s="62" t="s">
        <v>37</v>
      </c>
      <c r="N8" s="73" t="s">
        <v>198</v>
      </c>
      <c r="O8" s="73" t="s">
        <v>199</v>
      </c>
      <c r="P8" s="7">
        <v>182761.74</v>
      </c>
      <c r="Q8" s="7">
        <f>65+8560+9092.5+11293+2344+163.81+348.1+980+7720+505.13+3516+3894+32962+513+698+2990+2990+16469+1490+2740+3738.4+5921+0.4+6904+27477.8+17978.6+11408</f>
        <v>182761.74</v>
      </c>
      <c r="R8" s="74">
        <v>30000</v>
      </c>
      <c r="S8" s="31"/>
      <c r="T8" t="s">
        <v>188</v>
      </c>
    </row>
    <row r="9" ht="24" spans="1:20">
      <c r="A9" s="61">
        <v>7</v>
      </c>
      <c r="B9" s="6" t="s">
        <v>200</v>
      </c>
      <c r="C9" s="6" t="s">
        <v>32</v>
      </c>
      <c r="D9" s="6" t="s">
        <v>183</v>
      </c>
      <c r="E9" s="6" t="s">
        <v>201</v>
      </c>
      <c r="F9" s="6" t="s">
        <v>202</v>
      </c>
      <c r="G9" s="6" t="s">
        <v>203</v>
      </c>
      <c r="H9" s="62" t="s">
        <v>37</v>
      </c>
      <c r="I9" s="62" t="s">
        <v>37</v>
      </c>
      <c r="J9" s="62"/>
      <c r="K9" s="62" t="s">
        <v>37</v>
      </c>
      <c r="L9" s="62" t="s">
        <v>37</v>
      </c>
      <c r="M9" s="62" t="s">
        <v>37</v>
      </c>
      <c r="N9" s="73" t="s">
        <v>204</v>
      </c>
      <c r="O9" s="73" t="s">
        <v>205</v>
      </c>
      <c r="P9" s="7">
        <v>125288</v>
      </c>
      <c r="Q9" s="7">
        <f>66773+58515</f>
        <v>125288</v>
      </c>
      <c r="R9" s="74">
        <v>30000</v>
      </c>
      <c r="S9" s="8"/>
      <c r="T9" t="s">
        <v>188</v>
      </c>
    </row>
    <row r="10" ht="22.5" customHeight="1" spans="1:19">
      <c r="A10" s="61">
        <v>8</v>
      </c>
      <c r="B10" s="6" t="s">
        <v>6</v>
      </c>
      <c r="C10" s="6" t="s">
        <v>32</v>
      </c>
      <c r="D10" s="6" t="s">
        <v>183</v>
      </c>
      <c r="E10" s="6" t="s">
        <v>206</v>
      </c>
      <c r="F10" s="6" t="s">
        <v>207</v>
      </c>
      <c r="G10" s="6" t="s">
        <v>208</v>
      </c>
      <c r="H10" s="62"/>
      <c r="I10" s="62"/>
      <c r="J10" s="62"/>
      <c r="K10" s="62"/>
      <c r="L10" s="62"/>
      <c r="M10" s="62"/>
      <c r="N10" s="73"/>
      <c r="O10" s="73"/>
      <c r="P10" s="7">
        <v>46841</v>
      </c>
      <c r="Q10" s="7"/>
      <c r="R10" s="22"/>
      <c r="S10" s="8"/>
    </row>
    <row r="11" ht="22.5" customHeight="1" spans="1:19">
      <c r="A11" s="61">
        <v>9</v>
      </c>
      <c r="B11" s="9" t="s">
        <v>42</v>
      </c>
      <c r="C11" s="6" t="s">
        <v>32</v>
      </c>
      <c r="D11" s="6" t="s">
        <v>183</v>
      </c>
      <c r="E11" s="6" t="s">
        <v>209</v>
      </c>
      <c r="F11" s="6" t="s">
        <v>44</v>
      </c>
      <c r="G11" s="6" t="s">
        <v>45</v>
      </c>
      <c r="H11" s="62"/>
      <c r="I11" s="62"/>
      <c r="J11" s="62"/>
      <c r="K11" s="62"/>
      <c r="L11" s="62"/>
      <c r="M11" s="62"/>
      <c r="N11" s="73"/>
      <c r="O11" s="73"/>
      <c r="P11" s="7">
        <v>240000</v>
      </c>
      <c r="Q11" s="7"/>
      <c r="R11" s="22"/>
      <c r="S11" s="8"/>
    </row>
    <row r="12" s="54" customFormat="1" ht="24" spans="1:20">
      <c r="A12" s="63">
        <v>10</v>
      </c>
      <c r="B12" s="64" t="s">
        <v>210</v>
      </c>
      <c r="C12" s="64" t="s">
        <v>32</v>
      </c>
      <c r="D12" s="64" t="s">
        <v>183</v>
      </c>
      <c r="E12" s="64" t="s">
        <v>211</v>
      </c>
      <c r="F12" s="64" t="s">
        <v>109</v>
      </c>
      <c r="G12" s="64" t="s">
        <v>110</v>
      </c>
      <c r="H12" s="65" t="s">
        <v>37</v>
      </c>
      <c r="I12" s="65" t="s">
        <v>37</v>
      </c>
      <c r="J12" s="65"/>
      <c r="K12" s="65" t="s">
        <v>37</v>
      </c>
      <c r="L12" s="65" t="s">
        <v>37</v>
      </c>
      <c r="M12" s="65" t="s">
        <v>37</v>
      </c>
      <c r="N12" s="73" t="s">
        <v>212</v>
      </c>
      <c r="O12" s="73" t="s">
        <v>213</v>
      </c>
      <c r="P12" s="74">
        <v>16714</v>
      </c>
      <c r="Q12" s="74">
        <f>339.62+2539.45+169.81+1338.53+1358.49+6692.66+452.83+2506.42</f>
        <v>15397.81</v>
      </c>
      <c r="R12" s="74">
        <f>Q12*0.3</f>
        <v>4619.343</v>
      </c>
      <c r="S12" s="77"/>
      <c r="T12" t="s">
        <v>188</v>
      </c>
    </row>
    <row r="13" ht="24" spans="1:20">
      <c r="A13" s="61">
        <v>11</v>
      </c>
      <c r="B13" s="6" t="s">
        <v>50</v>
      </c>
      <c r="C13" s="6" t="s">
        <v>32</v>
      </c>
      <c r="D13" s="6" t="s">
        <v>183</v>
      </c>
      <c r="E13" s="6" t="s">
        <v>214</v>
      </c>
      <c r="F13" s="6" t="s">
        <v>52</v>
      </c>
      <c r="G13" s="6" t="s">
        <v>53</v>
      </c>
      <c r="H13" s="65" t="s">
        <v>37</v>
      </c>
      <c r="I13" s="65" t="s">
        <v>37</v>
      </c>
      <c r="J13" s="62"/>
      <c r="K13" s="65" t="s">
        <v>37</v>
      </c>
      <c r="L13" s="65" t="s">
        <v>37</v>
      </c>
      <c r="M13" s="65" t="s">
        <v>37</v>
      </c>
      <c r="N13" s="73" t="s">
        <v>215</v>
      </c>
      <c r="O13" s="73" t="s">
        <v>216</v>
      </c>
      <c r="P13" s="7">
        <v>51389</v>
      </c>
      <c r="Q13" s="7">
        <f>12800+8359.63+6743.12+12500+6743.12</f>
        <v>47145.87</v>
      </c>
      <c r="R13" s="74">
        <f>Q13*0.3</f>
        <v>14143.761</v>
      </c>
      <c r="S13" s="77"/>
      <c r="T13" t="s">
        <v>188</v>
      </c>
    </row>
    <row r="14" ht="22.5" customHeight="1" spans="1:19">
      <c r="A14" s="61">
        <v>12</v>
      </c>
      <c r="B14" s="6" t="s">
        <v>70</v>
      </c>
      <c r="C14" s="6" t="s">
        <v>32</v>
      </c>
      <c r="D14" s="6" t="s">
        <v>183</v>
      </c>
      <c r="E14" s="6" t="s">
        <v>217</v>
      </c>
      <c r="F14" s="6" t="s">
        <v>72</v>
      </c>
      <c r="G14" s="66">
        <v>87249296</v>
      </c>
      <c r="H14" s="62"/>
      <c r="I14" s="62"/>
      <c r="J14" s="62"/>
      <c r="K14" s="62"/>
      <c r="L14" s="62"/>
      <c r="M14" s="62"/>
      <c r="N14" s="73"/>
      <c r="O14" s="73"/>
      <c r="P14" s="7">
        <v>104705.4</v>
      </c>
      <c r="Q14" s="7"/>
      <c r="R14" s="22"/>
      <c r="S14" s="8"/>
    </row>
    <row r="15" ht="27" customHeight="1" spans="1:20">
      <c r="A15" s="61">
        <v>13</v>
      </c>
      <c r="B15" s="6" t="s">
        <v>46</v>
      </c>
      <c r="C15" s="6" t="s">
        <v>32</v>
      </c>
      <c r="D15" s="6" t="s">
        <v>183</v>
      </c>
      <c r="E15" s="6" t="s">
        <v>218</v>
      </c>
      <c r="F15" s="6" t="s">
        <v>48</v>
      </c>
      <c r="G15" s="6" t="s">
        <v>49</v>
      </c>
      <c r="H15" s="65" t="s">
        <v>37</v>
      </c>
      <c r="I15" s="65" t="s">
        <v>37</v>
      </c>
      <c r="J15" s="62"/>
      <c r="K15" s="65" t="s">
        <v>37</v>
      </c>
      <c r="L15" s="65" t="s">
        <v>37</v>
      </c>
      <c r="M15" s="65" t="s">
        <v>37</v>
      </c>
      <c r="N15" s="73"/>
      <c r="O15" s="73"/>
      <c r="P15" s="7">
        <v>91800</v>
      </c>
      <c r="Q15" s="7"/>
      <c r="R15" s="22"/>
      <c r="S15" s="31" t="s">
        <v>219</v>
      </c>
      <c r="T15" s="78" t="s">
        <v>220</v>
      </c>
    </row>
    <row r="16" ht="29.25" customHeight="1" spans="1:20">
      <c r="A16" s="61">
        <v>14</v>
      </c>
      <c r="B16" s="6" t="s">
        <v>124</v>
      </c>
      <c r="C16" s="6" t="s">
        <v>112</v>
      </c>
      <c r="D16" s="6" t="s">
        <v>221</v>
      </c>
      <c r="E16" s="6" t="s">
        <v>222</v>
      </c>
      <c r="F16" s="6" t="s">
        <v>126</v>
      </c>
      <c r="G16" s="6" t="s">
        <v>127</v>
      </c>
      <c r="H16" s="65" t="s">
        <v>37</v>
      </c>
      <c r="I16" s="65" t="s">
        <v>37</v>
      </c>
      <c r="J16" s="65" t="s">
        <v>37</v>
      </c>
      <c r="K16" s="65" t="s">
        <v>37</v>
      </c>
      <c r="L16" s="65" t="s">
        <v>37</v>
      </c>
      <c r="M16" s="65" t="s">
        <v>37</v>
      </c>
      <c r="N16" s="73" t="s">
        <v>223</v>
      </c>
      <c r="O16" s="73" t="s">
        <v>224</v>
      </c>
      <c r="P16" s="7">
        <v>84196.42</v>
      </c>
      <c r="Q16" s="7">
        <f>12386+25256+5089.75+3399.8+2996+12828+12828</f>
        <v>74783.55</v>
      </c>
      <c r="R16" s="74">
        <f>Q16*0.3</f>
        <v>22435.065</v>
      </c>
      <c r="S16" s="79" t="s">
        <v>225</v>
      </c>
      <c r="T16" t="s">
        <v>188</v>
      </c>
    </row>
    <row r="17" s="54" customFormat="1" ht="23.25" customHeight="1" spans="1:20">
      <c r="A17" s="63">
        <v>15</v>
      </c>
      <c r="B17" s="67" t="s">
        <v>58</v>
      </c>
      <c r="C17" s="64" t="s">
        <v>32</v>
      </c>
      <c r="D17" s="64" t="s">
        <v>183</v>
      </c>
      <c r="E17" s="64" t="s">
        <v>226</v>
      </c>
      <c r="F17" s="64" t="s">
        <v>60</v>
      </c>
      <c r="G17" s="64" t="s">
        <v>61</v>
      </c>
      <c r="H17" s="65" t="s">
        <v>37</v>
      </c>
      <c r="I17" s="65" t="s">
        <v>37</v>
      </c>
      <c r="J17" s="65"/>
      <c r="K17" s="65" t="s">
        <v>37</v>
      </c>
      <c r="L17" s="65" t="s">
        <v>37</v>
      </c>
      <c r="M17" s="65" t="s">
        <v>37</v>
      </c>
      <c r="N17" s="75" t="s">
        <v>227</v>
      </c>
      <c r="O17" s="75" t="s">
        <v>228</v>
      </c>
      <c r="P17" s="74">
        <v>198639.72</v>
      </c>
      <c r="Q17" s="74">
        <v>187395.96</v>
      </c>
      <c r="R17" s="74">
        <v>30000</v>
      </c>
      <c r="S17" s="77"/>
      <c r="T17" t="s">
        <v>188</v>
      </c>
    </row>
    <row r="18" ht="23.25" customHeight="1" spans="1:20">
      <c r="A18" s="61">
        <v>16</v>
      </c>
      <c r="B18" s="6" t="s">
        <v>229</v>
      </c>
      <c r="C18" s="6" t="s">
        <v>32</v>
      </c>
      <c r="D18" s="6" t="s">
        <v>183</v>
      </c>
      <c r="E18" s="6" t="s">
        <v>230</v>
      </c>
      <c r="F18" s="6" t="s">
        <v>96</v>
      </c>
      <c r="G18" s="6" t="s">
        <v>231</v>
      </c>
      <c r="H18" s="65" t="s">
        <v>37</v>
      </c>
      <c r="I18" s="65" t="s">
        <v>37</v>
      </c>
      <c r="J18" s="62"/>
      <c r="K18" s="65" t="s">
        <v>37</v>
      </c>
      <c r="L18" s="65" t="s">
        <v>37</v>
      </c>
      <c r="M18" s="65" t="s">
        <v>37</v>
      </c>
      <c r="N18" s="73" t="s">
        <v>232</v>
      </c>
      <c r="O18" s="73" t="s">
        <v>233</v>
      </c>
      <c r="P18" s="7">
        <v>145171</v>
      </c>
      <c r="Q18" s="7">
        <f>22094.5+30598.17+37048.62</f>
        <v>89741.29</v>
      </c>
      <c r="R18" s="74">
        <f>Q18*0.3</f>
        <v>26922.387</v>
      </c>
      <c r="S18" s="8" t="s">
        <v>234</v>
      </c>
      <c r="T18" t="s">
        <v>188</v>
      </c>
    </row>
    <row r="19" ht="24" customHeight="1" spans="1:20">
      <c r="A19" s="61">
        <v>17</v>
      </c>
      <c r="B19" s="9" t="s">
        <v>235</v>
      </c>
      <c r="C19" s="6" t="s">
        <v>32</v>
      </c>
      <c r="D19" s="6" t="s">
        <v>179</v>
      </c>
      <c r="E19" s="9" t="s">
        <v>236</v>
      </c>
      <c r="F19" s="6" t="s">
        <v>237</v>
      </c>
      <c r="G19" s="6" t="s">
        <v>238</v>
      </c>
      <c r="H19" s="65" t="s">
        <v>37</v>
      </c>
      <c r="I19" s="65" t="s">
        <v>37</v>
      </c>
      <c r="J19" s="62"/>
      <c r="K19" s="65" t="s">
        <v>37</v>
      </c>
      <c r="L19" s="65" t="s">
        <v>37</v>
      </c>
      <c r="M19" s="65" t="s">
        <v>37</v>
      </c>
      <c r="N19" s="73"/>
      <c r="O19" s="73"/>
      <c r="P19" s="7">
        <v>90000</v>
      </c>
      <c r="Q19" s="7"/>
      <c r="R19" s="22"/>
      <c r="S19" s="31" t="s">
        <v>239</v>
      </c>
      <c r="T19" s="78" t="s">
        <v>220</v>
      </c>
    </row>
    <row r="20" ht="24" spans="1:20">
      <c r="A20" s="61">
        <v>18</v>
      </c>
      <c r="B20" s="9" t="s">
        <v>66</v>
      </c>
      <c r="C20" s="6" t="s">
        <v>32</v>
      </c>
      <c r="D20" s="6" t="s">
        <v>183</v>
      </c>
      <c r="E20" s="6" t="s">
        <v>240</v>
      </c>
      <c r="F20" s="6" t="s">
        <v>68</v>
      </c>
      <c r="G20" s="6" t="s">
        <v>69</v>
      </c>
      <c r="H20" s="65" t="s">
        <v>37</v>
      </c>
      <c r="I20" s="65" t="s">
        <v>37</v>
      </c>
      <c r="J20" s="62"/>
      <c r="K20" s="65" t="s">
        <v>37</v>
      </c>
      <c r="L20" s="65" t="s">
        <v>37</v>
      </c>
      <c r="M20" s="65" t="s">
        <v>37</v>
      </c>
      <c r="N20" s="73" t="s">
        <v>241</v>
      </c>
      <c r="O20" s="73" t="s">
        <v>242</v>
      </c>
      <c r="P20" s="7">
        <v>118455</v>
      </c>
      <c r="Q20" s="7">
        <f>37311.93+27399.08+21775.23+22188.07</f>
        <v>108674.31</v>
      </c>
      <c r="R20" s="74">
        <v>30000</v>
      </c>
      <c r="S20" s="77"/>
      <c r="T20" t="s">
        <v>188</v>
      </c>
    </row>
    <row r="21" ht="24" spans="1:20">
      <c r="A21" s="61">
        <v>19</v>
      </c>
      <c r="B21" s="9" t="s">
        <v>62</v>
      </c>
      <c r="C21" s="6" t="s">
        <v>32</v>
      </c>
      <c r="D21" s="6" t="s">
        <v>183</v>
      </c>
      <c r="E21" s="9" t="s">
        <v>243</v>
      </c>
      <c r="F21" s="6" t="s">
        <v>64</v>
      </c>
      <c r="G21" s="6" t="s">
        <v>65</v>
      </c>
      <c r="H21" s="65" t="s">
        <v>37</v>
      </c>
      <c r="I21" s="65" t="s">
        <v>37</v>
      </c>
      <c r="J21" s="62"/>
      <c r="K21" s="65" t="s">
        <v>37</v>
      </c>
      <c r="L21" s="65" t="s">
        <v>37</v>
      </c>
      <c r="M21" s="65" t="s">
        <v>37</v>
      </c>
      <c r="N21" s="73" t="s">
        <v>244</v>
      </c>
      <c r="O21" s="73" t="s">
        <v>245</v>
      </c>
      <c r="P21" s="7">
        <v>223158</v>
      </c>
      <c r="Q21" s="7">
        <f>29420.18+9770.64+99788.99+27522.94+38229.36</f>
        <v>204732.11</v>
      </c>
      <c r="R21" s="74">
        <v>30000</v>
      </c>
      <c r="S21" s="77"/>
      <c r="T21" t="s">
        <v>188</v>
      </c>
    </row>
    <row r="22" ht="24.75" customHeight="1" spans="1:20">
      <c r="A22" s="61">
        <v>20</v>
      </c>
      <c r="B22" s="9" t="s">
        <v>120</v>
      </c>
      <c r="C22" s="6" t="s">
        <v>112</v>
      </c>
      <c r="D22" s="6" t="s">
        <v>221</v>
      </c>
      <c r="E22" s="6" t="s">
        <v>246</v>
      </c>
      <c r="F22" s="6" t="s">
        <v>122</v>
      </c>
      <c r="G22" s="6" t="s">
        <v>123</v>
      </c>
      <c r="H22" s="65" t="s">
        <v>37</v>
      </c>
      <c r="I22" s="65" t="s">
        <v>37</v>
      </c>
      <c r="J22" s="65" t="s">
        <v>37</v>
      </c>
      <c r="K22" s="65" t="s">
        <v>37</v>
      </c>
      <c r="L22" s="65" t="s">
        <v>37</v>
      </c>
      <c r="M22" s="65" t="s">
        <v>37</v>
      </c>
      <c r="N22" s="73"/>
      <c r="O22" s="73"/>
      <c r="P22" s="7">
        <v>116170</v>
      </c>
      <c r="Q22" s="7"/>
      <c r="R22" s="22"/>
      <c r="S22" s="31" t="s">
        <v>247</v>
      </c>
      <c r="T22" s="78" t="s">
        <v>220</v>
      </c>
    </row>
    <row r="23" ht="24" spans="1:20">
      <c r="A23" s="61">
        <v>21</v>
      </c>
      <c r="B23" s="6" t="s">
        <v>103</v>
      </c>
      <c r="C23" s="6" t="s">
        <v>32</v>
      </c>
      <c r="D23" s="6" t="s">
        <v>183</v>
      </c>
      <c r="E23" s="6" t="s">
        <v>248</v>
      </c>
      <c r="F23" s="6" t="s">
        <v>105</v>
      </c>
      <c r="G23" s="6" t="s">
        <v>106</v>
      </c>
      <c r="H23" s="65" t="s">
        <v>37</v>
      </c>
      <c r="I23" s="65" t="s">
        <v>37</v>
      </c>
      <c r="J23" s="62"/>
      <c r="K23" s="65" t="s">
        <v>37</v>
      </c>
      <c r="L23" s="65" t="s">
        <v>37</v>
      </c>
      <c r="M23" s="65" t="s">
        <v>37</v>
      </c>
      <c r="N23" s="73" t="s">
        <v>249</v>
      </c>
      <c r="O23" s="73" t="s">
        <v>250</v>
      </c>
      <c r="P23" s="7">
        <v>103024.25</v>
      </c>
      <c r="Q23" s="7">
        <f>14387.16+31532.2+34719+12696.19+6653.39</f>
        <v>99987.94</v>
      </c>
      <c r="R23" s="74">
        <f>Q23*0.3</f>
        <v>29996.382</v>
      </c>
      <c r="S23" s="77"/>
      <c r="T23" t="s">
        <v>188</v>
      </c>
    </row>
    <row r="24" ht="24" spans="1:20">
      <c r="A24" s="61">
        <v>22</v>
      </c>
      <c r="B24" s="9" t="s">
        <v>4</v>
      </c>
      <c r="C24" s="6" t="s">
        <v>32</v>
      </c>
      <c r="D24" s="6" t="s">
        <v>183</v>
      </c>
      <c r="E24" s="6" t="s">
        <v>251</v>
      </c>
      <c r="F24" s="6" t="s">
        <v>74</v>
      </c>
      <c r="G24" s="6" t="s">
        <v>75</v>
      </c>
      <c r="H24" s="65" t="s">
        <v>37</v>
      </c>
      <c r="I24" s="65" t="s">
        <v>37</v>
      </c>
      <c r="J24" s="62"/>
      <c r="K24" s="65" t="s">
        <v>37</v>
      </c>
      <c r="L24" s="65" t="s">
        <v>37</v>
      </c>
      <c r="M24" s="65" t="s">
        <v>37</v>
      </c>
      <c r="N24" s="73" t="s">
        <v>252</v>
      </c>
      <c r="O24" s="73" t="s">
        <v>253</v>
      </c>
      <c r="P24" s="7">
        <v>261780</v>
      </c>
      <c r="Q24" s="7">
        <f>7110.09+12169.72+29344.04+18883.49+16820.18+10091.74+11972.48</f>
        <v>106391.74</v>
      </c>
      <c r="R24" s="74">
        <v>30000</v>
      </c>
      <c r="S24" s="8" t="s">
        <v>254</v>
      </c>
      <c r="T24" t="s">
        <v>188</v>
      </c>
    </row>
    <row r="25" ht="24" spans="1:20">
      <c r="A25" s="61">
        <v>23</v>
      </c>
      <c r="B25" s="6" t="s">
        <v>255</v>
      </c>
      <c r="C25" s="6" t="s">
        <v>32</v>
      </c>
      <c r="D25" s="6" t="s">
        <v>183</v>
      </c>
      <c r="E25" s="6" t="s">
        <v>256</v>
      </c>
      <c r="F25" s="6" t="s">
        <v>257</v>
      </c>
      <c r="G25" s="6" t="s">
        <v>258</v>
      </c>
      <c r="H25" s="65" t="s">
        <v>37</v>
      </c>
      <c r="I25" s="65" t="s">
        <v>37</v>
      </c>
      <c r="J25" s="62"/>
      <c r="K25" s="65" t="s">
        <v>37</v>
      </c>
      <c r="L25" s="65" t="s">
        <v>37</v>
      </c>
      <c r="M25" s="65" t="s">
        <v>37</v>
      </c>
      <c r="N25" s="73" t="s">
        <v>259</v>
      </c>
      <c r="O25" s="73"/>
      <c r="P25" s="7">
        <v>162236.31</v>
      </c>
      <c r="Q25" s="7"/>
      <c r="R25" s="22"/>
      <c r="S25" s="31" t="s">
        <v>260</v>
      </c>
      <c r="T25" s="78" t="s">
        <v>220</v>
      </c>
    </row>
    <row r="26" ht="24" spans="1:20">
      <c r="A26" s="61">
        <v>24</v>
      </c>
      <c r="B26" s="9" t="s">
        <v>261</v>
      </c>
      <c r="C26" s="6" t="s">
        <v>32</v>
      </c>
      <c r="D26" s="6" t="s">
        <v>179</v>
      </c>
      <c r="E26" s="6" t="s">
        <v>262</v>
      </c>
      <c r="F26" s="6" t="s">
        <v>144</v>
      </c>
      <c r="G26" s="6" t="s">
        <v>145</v>
      </c>
      <c r="H26" s="65" t="s">
        <v>37</v>
      </c>
      <c r="I26" s="65" t="s">
        <v>37</v>
      </c>
      <c r="J26" s="62"/>
      <c r="K26" s="65" t="s">
        <v>37</v>
      </c>
      <c r="L26" s="65" t="s">
        <v>37</v>
      </c>
      <c r="M26" s="65" t="s">
        <v>37</v>
      </c>
      <c r="N26" s="73" t="s">
        <v>263</v>
      </c>
      <c r="O26" s="73" t="s">
        <v>264</v>
      </c>
      <c r="P26" s="7">
        <v>120933.25</v>
      </c>
      <c r="Q26" s="7">
        <f>5036.01+2220.18+1889.91+55916.04+917.43+47823.58</f>
        <v>113803.15</v>
      </c>
      <c r="R26" s="74">
        <v>20000</v>
      </c>
      <c r="S26" s="8"/>
      <c r="T26" t="s">
        <v>188</v>
      </c>
    </row>
    <row r="27" ht="24" spans="1:20">
      <c r="A27" s="61">
        <v>25</v>
      </c>
      <c r="B27" s="6" t="s">
        <v>94</v>
      </c>
      <c r="C27" s="6" t="s">
        <v>32</v>
      </c>
      <c r="D27" s="6" t="s">
        <v>183</v>
      </c>
      <c r="E27" s="6" t="s">
        <v>265</v>
      </c>
      <c r="F27" s="6" t="s">
        <v>96</v>
      </c>
      <c r="G27" s="6" t="s">
        <v>97</v>
      </c>
      <c r="H27" s="65" t="s">
        <v>37</v>
      </c>
      <c r="I27" s="65" t="s">
        <v>37</v>
      </c>
      <c r="J27" s="62"/>
      <c r="K27" s="65" t="s">
        <v>37</v>
      </c>
      <c r="L27" s="65" t="s">
        <v>37</v>
      </c>
      <c r="M27" s="65" t="s">
        <v>37</v>
      </c>
      <c r="N27" s="73" t="s">
        <v>266</v>
      </c>
      <c r="O27" s="73" t="s">
        <v>267</v>
      </c>
      <c r="P27" s="7">
        <v>201975.36</v>
      </c>
      <c r="Q27" s="7">
        <f>38980.23+32460.29+13911.76+19368.96+34029.97+24361.96+20126.11+18736.08</f>
        <v>201975.36</v>
      </c>
      <c r="R27" s="74">
        <v>30000</v>
      </c>
      <c r="S27" s="8"/>
      <c r="T27" t="s">
        <v>188</v>
      </c>
    </row>
    <row r="28" ht="24" spans="1:20">
      <c r="A28" s="61">
        <v>26</v>
      </c>
      <c r="B28" s="6" t="s">
        <v>98</v>
      </c>
      <c r="C28" s="6" t="s">
        <v>32</v>
      </c>
      <c r="D28" s="6" t="s">
        <v>183</v>
      </c>
      <c r="E28" s="6" t="s">
        <v>268</v>
      </c>
      <c r="F28" s="6" t="s">
        <v>100</v>
      </c>
      <c r="G28" s="6" t="s">
        <v>101</v>
      </c>
      <c r="H28" s="65" t="s">
        <v>37</v>
      </c>
      <c r="I28" s="65" t="s">
        <v>37</v>
      </c>
      <c r="J28" s="62"/>
      <c r="K28" s="65" t="s">
        <v>37</v>
      </c>
      <c r="L28" s="65" t="s">
        <v>37</v>
      </c>
      <c r="M28" s="65" t="s">
        <v>37</v>
      </c>
      <c r="N28" s="73" t="s">
        <v>269</v>
      </c>
      <c r="O28" s="73" t="s">
        <v>270</v>
      </c>
      <c r="P28" s="7">
        <v>98825.28</v>
      </c>
      <c r="Q28" s="7">
        <f>4962.34+9174.31+9174.31+9174.31+9101.42+9174.31+9174.31+7950.42+4431.03+9174.31+9174.31</f>
        <v>90665.38</v>
      </c>
      <c r="R28" s="74">
        <f>Q28*0.3</f>
        <v>27199.614</v>
      </c>
      <c r="S28" s="8"/>
      <c r="T28" t="s">
        <v>188</v>
      </c>
    </row>
    <row r="29" s="54" customFormat="1" ht="24" spans="1:20">
      <c r="A29" s="63">
        <v>27</v>
      </c>
      <c r="B29" s="64" t="s">
        <v>146</v>
      </c>
      <c r="C29" s="64" t="s">
        <v>32</v>
      </c>
      <c r="D29" s="64" t="s">
        <v>183</v>
      </c>
      <c r="E29" s="64" t="s">
        <v>271</v>
      </c>
      <c r="F29" s="64" t="s">
        <v>148</v>
      </c>
      <c r="G29" s="64" t="s">
        <v>149</v>
      </c>
      <c r="H29" s="65" t="s">
        <v>37</v>
      </c>
      <c r="I29" s="65" t="s">
        <v>37</v>
      </c>
      <c r="J29" s="65"/>
      <c r="K29" s="65" t="s">
        <v>37</v>
      </c>
      <c r="L29" s="65" t="s">
        <v>37</v>
      </c>
      <c r="M29" s="65" t="s">
        <v>37</v>
      </c>
      <c r="N29" s="75" t="s">
        <v>272</v>
      </c>
      <c r="O29" s="75" t="s">
        <v>273</v>
      </c>
      <c r="P29" s="74">
        <v>111052.42</v>
      </c>
      <c r="Q29" s="74">
        <f>7680.73+1866.97+1712.99+7806.42+3195.09+3971.56+2391.74+21995.09+5973.39+2428.39+15012.84+16232+10382.08+1511.01+1954</f>
        <v>104114.3</v>
      </c>
      <c r="R29" s="74">
        <v>30000</v>
      </c>
      <c r="S29" s="80"/>
      <c r="T29" t="s">
        <v>188</v>
      </c>
    </row>
    <row r="30" ht="24" spans="1:20">
      <c r="A30" s="61">
        <v>28</v>
      </c>
      <c r="B30" s="9" t="s">
        <v>79</v>
      </c>
      <c r="C30" s="6" t="s">
        <v>32</v>
      </c>
      <c r="D30" s="6" t="s">
        <v>183</v>
      </c>
      <c r="E30" s="6" t="s">
        <v>274</v>
      </c>
      <c r="F30" s="6" t="s">
        <v>81</v>
      </c>
      <c r="G30" s="66">
        <v>87662499</v>
      </c>
      <c r="H30" s="62" t="s">
        <v>37</v>
      </c>
      <c r="I30" s="62" t="s">
        <v>37</v>
      </c>
      <c r="J30" s="62"/>
      <c r="K30" s="62" t="s">
        <v>37</v>
      </c>
      <c r="L30" s="62" t="s">
        <v>37</v>
      </c>
      <c r="M30" s="62" t="s">
        <v>37</v>
      </c>
      <c r="N30" s="73" t="s">
        <v>275</v>
      </c>
      <c r="O30" s="73" t="s">
        <v>276</v>
      </c>
      <c r="P30" s="7">
        <v>249721</v>
      </c>
      <c r="Q30" s="7">
        <f>(20353+14710+17160+21193+19776+11527+10240+13750+6801+5918+12153+7175+19906+15528+6588+21759+25184)/1.09</f>
        <v>229101.834862385</v>
      </c>
      <c r="R30" s="74">
        <v>30000</v>
      </c>
      <c r="S30" s="8"/>
      <c r="T30" t="s">
        <v>188</v>
      </c>
    </row>
    <row r="31" ht="24" spans="1:20">
      <c r="A31" s="61">
        <v>29</v>
      </c>
      <c r="B31" s="9" t="s">
        <v>76</v>
      </c>
      <c r="C31" s="6" t="s">
        <v>32</v>
      </c>
      <c r="D31" s="6" t="s">
        <v>183</v>
      </c>
      <c r="E31" s="6" t="s">
        <v>277</v>
      </c>
      <c r="F31" s="6" t="s">
        <v>78</v>
      </c>
      <c r="G31" s="6" t="s">
        <v>278</v>
      </c>
      <c r="H31" s="62" t="s">
        <v>37</v>
      </c>
      <c r="I31" s="62" t="s">
        <v>37</v>
      </c>
      <c r="J31" s="62"/>
      <c r="K31" s="62" t="s">
        <v>37</v>
      </c>
      <c r="L31" s="62" t="s">
        <v>37</v>
      </c>
      <c r="M31" s="62" t="s">
        <v>37</v>
      </c>
      <c r="N31" s="73" t="s">
        <v>279</v>
      </c>
      <c r="O31" s="73" t="s">
        <v>280</v>
      </c>
      <c r="P31" s="7">
        <v>20700</v>
      </c>
      <c r="Q31" s="7">
        <f>2201.83+3853.21+1651.38+1100.92+3853.22+6330.28</f>
        <v>18990.84</v>
      </c>
      <c r="R31" s="7">
        <f>Q31*0.3</f>
        <v>5697.252</v>
      </c>
      <c r="S31" s="8"/>
      <c r="T31" t="s">
        <v>188</v>
      </c>
    </row>
    <row r="32" s="54" customFormat="1" ht="24" spans="1:20">
      <c r="A32" s="63">
        <v>30</v>
      </c>
      <c r="B32" s="67" t="s">
        <v>281</v>
      </c>
      <c r="C32" s="64" t="s">
        <v>32</v>
      </c>
      <c r="D32" s="64" t="s">
        <v>179</v>
      </c>
      <c r="E32" s="64" t="s">
        <v>282</v>
      </c>
      <c r="F32" s="64" t="s">
        <v>283</v>
      </c>
      <c r="G32" s="64" t="s">
        <v>284</v>
      </c>
      <c r="H32" s="65" t="s">
        <v>37</v>
      </c>
      <c r="I32" s="65" t="s">
        <v>37</v>
      </c>
      <c r="J32" s="65"/>
      <c r="K32" s="65" t="s">
        <v>37</v>
      </c>
      <c r="L32" s="65" t="s">
        <v>37</v>
      </c>
      <c r="M32" s="65" t="s">
        <v>37</v>
      </c>
      <c r="N32" s="75" t="s">
        <v>285</v>
      </c>
      <c r="O32" s="75" t="s">
        <v>286</v>
      </c>
      <c r="P32" s="74">
        <v>89785</v>
      </c>
      <c r="Q32" s="74">
        <f>8332.08+2143.12+31478.3+42688.68</f>
        <v>84642.18</v>
      </c>
      <c r="R32" s="74">
        <v>20000</v>
      </c>
      <c r="S32" s="81" t="s">
        <v>287</v>
      </c>
      <c r="T32" s="78" t="s">
        <v>220</v>
      </c>
    </row>
    <row r="33" ht="24" spans="1:20">
      <c r="A33" s="61">
        <v>31</v>
      </c>
      <c r="B33" s="9" t="s">
        <v>107</v>
      </c>
      <c r="C33" s="6" t="s">
        <v>32</v>
      </c>
      <c r="D33" s="6" t="s">
        <v>183</v>
      </c>
      <c r="E33" s="6" t="s">
        <v>288</v>
      </c>
      <c r="F33" s="6" t="s">
        <v>109</v>
      </c>
      <c r="G33" s="6" t="s">
        <v>110</v>
      </c>
      <c r="H33" s="65" t="s">
        <v>37</v>
      </c>
      <c r="I33" s="65" t="s">
        <v>37</v>
      </c>
      <c r="J33" s="62"/>
      <c r="K33" s="65" t="s">
        <v>37</v>
      </c>
      <c r="L33" s="65" t="s">
        <v>37</v>
      </c>
      <c r="M33" s="65" t="s">
        <v>37</v>
      </c>
      <c r="N33" s="73" t="s">
        <v>289</v>
      </c>
      <c r="O33" s="73"/>
      <c r="P33" s="7">
        <v>202851.96</v>
      </c>
      <c r="Q33" s="7"/>
      <c r="R33" s="22"/>
      <c r="S33" s="31" t="s">
        <v>290</v>
      </c>
      <c r="T33" s="78" t="s">
        <v>220</v>
      </c>
    </row>
    <row r="34" spans="1:19">
      <c r="A34" s="61">
        <v>32</v>
      </c>
      <c r="B34" s="9" t="s">
        <v>128</v>
      </c>
      <c r="C34" s="6" t="s">
        <v>112</v>
      </c>
      <c r="D34" s="6" t="s">
        <v>221</v>
      </c>
      <c r="E34" s="9" t="s">
        <v>291</v>
      </c>
      <c r="F34" s="6" t="s">
        <v>130</v>
      </c>
      <c r="G34" s="6" t="s">
        <v>131</v>
      </c>
      <c r="H34" s="62"/>
      <c r="I34" s="62"/>
      <c r="J34" s="62"/>
      <c r="K34" s="62"/>
      <c r="L34" s="62"/>
      <c r="M34" s="62"/>
      <c r="N34" s="73"/>
      <c r="O34" s="73"/>
      <c r="P34" s="7">
        <v>135242</v>
      </c>
      <c r="Q34" s="7"/>
      <c r="R34" s="22"/>
      <c r="S34" s="8"/>
    </row>
    <row r="35" ht="24" spans="1:20">
      <c r="A35" s="61">
        <v>33</v>
      </c>
      <c r="B35" s="6" t="s">
        <v>90</v>
      </c>
      <c r="C35" s="6" t="s">
        <v>32</v>
      </c>
      <c r="D35" s="6" t="s">
        <v>183</v>
      </c>
      <c r="E35" s="6" t="s">
        <v>292</v>
      </c>
      <c r="F35" s="6" t="s">
        <v>92</v>
      </c>
      <c r="G35" s="6" t="s">
        <v>93</v>
      </c>
      <c r="H35" s="65" t="s">
        <v>37</v>
      </c>
      <c r="I35" s="65" t="s">
        <v>37</v>
      </c>
      <c r="J35" s="62"/>
      <c r="K35" s="65" t="s">
        <v>37</v>
      </c>
      <c r="L35" s="65" t="s">
        <v>37</v>
      </c>
      <c r="M35" s="65" t="s">
        <v>37</v>
      </c>
      <c r="N35" s="73" t="s">
        <v>293</v>
      </c>
      <c r="O35" s="73" t="s">
        <v>294</v>
      </c>
      <c r="P35" s="7">
        <v>119748</v>
      </c>
      <c r="Q35" s="7"/>
      <c r="R35" s="22"/>
      <c r="S35" s="8" t="s">
        <v>295</v>
      </c>
      <c r="T35" s="78" t="s">
        <v>220</v>
      </c>
    </row>
    <row r="36" ht="24" spans="1:20">
      <c r="A36" s="61">
        <v>34</v>
      </c>
      <c r="B36" s="6" t="s">
        <v>86</v>
      </c>
      <c r="C36" s="6" t="s">
        <v>32</v>
      </c>
      <c r="D36" s="6" t="s">
        <v>183</v>
      </c>
      <c r="E36" s="9" t="s">
        <v>296</v>
      </c>
      <c r="F36" s="6" t="s">
        <v>88</v>
      </c>
      <c r="G36" s="6" t="s">
        <v>89</v>
      </c>
      <c r="H36" s="65" t="s">
        <v>37</v>
      </c>
      <c r="I36" s="65" t="s">
        <v>37</v>
      </c>
      <c r="J36" s="62"/>
      <c r="K36" s="65" t="s">
        <v>37</v>
      </c>
      <c r="L36" s="65" t="s">
        <v>37</v>
      </c>
      <c r="M36" s="65" t="s">
        <v>37</v>
      </c>
      <c r="N36" s="75" t="s">
        <v>297</v>
      </c>
      <c r="O36" s="75" t="s">
        <v>298</v>
      </c>
      <c r="P36" s="7">
        <v>330677.85</v>
      </c>
      <c r="Q36" s="7">
        <f>(46000+24400+32256+10500+21000+10500+10500+21000+41780+11500+10600+9500+23851.85+11290+23000+23000)/1.09</f>
        <v>303374.174311927</v>
      </c>
      <c r="R36" s="74">
        <v>30000</v>
      </c>
      <c r="S36" s="8"/>
      <c r="T36" t="s">
        <v>188</v>
      </c>
    </row>
    <row r="37" spans="1:20">
      <c r="A37" s="61">
        <v>35</v>
      </c>
      <c r="B37" s="6" t="s">
        <v>299</v>
      </c>
      <c r="C37" s="6" t="s">
        <v>32</v>
      </c>
      <c r="D37" s="6" t="s">
        <v>183</v>
      </c>
      <c r="E37" s="6" t="s">
        <v>300</v>
      </c>
      <c r="F37" s="6" t="s">
        <v>301</v>
      </c>
      <c r="G37" s="6" t="s">
        <v>302</v>
      </c>
      <c r="H37" s="65" t="s">
        <v>37</v>
      </c>
      <c r="I37" s="65" t="s">
        <v>37</v>
      </c>
      <c r="J37" s="62"/>
      <c r="K37" s="65" t="s">
        <v>37</v>
      </c>
      <c r="L37" s="65" t="s">
        <v>37</v>
      </c>
      <c r="M37" s="65" t="s">
        <v>37</v>
      </c>
      <c r="N37" s="73"/>
      <c r="O37" s="73"/>
      <c r="P37" s="7">
        <v>47435.6</v>
      </c>
      <c r="Q37" s="7"/>
      <c r="R37" s="22"/>
      <c r="S37" s="31" t="s">
        <v>303</v>
      </c>
      <c r="T37" s="78" t="s">
        <v>220</v>
      </c>
    </row>
    <row r="38" ht="24" spans="1:20">
      <c r="A38" s="61">
        <v>36</v>
      </c>
      <c r="B38" s="6" t="s">
        <v>304</v>
      </c>
      <c r="C38" s="6" t="s">
        <v>32</v>
      </c>
      <c r="D38" s="6" t="s">
        <v>183</v>
      </c>
      <c r="E38" s="6" t="s">
        <v>305</v>
      </c>
      <c r="F38" s="6" t="s">
        <v>301</v>
      </c>
      <c r="G38" s="6" t="s">
        <v>302</v>
      </c>
      <c r="H38" s="65" t="s">
        <v>37</v>
      </c>
      <c r="I38" s="65" t="s">
        <v>37</v>
      </c>
      <c r="J38" s="62"/>
      <c r="K38" s="65" t="s">
        <v>37</v>
      </c>
      <c r="L38" s="65" t="s">
        <v>37</v>
      </c>
      <c r="M38" s="65" t="s">
        <v>37</v>
      </c>
      <c r="N38" s="75" t="s">
        <v>306</v>
      </c>
      <c r="O38" s="73"/>
      <c r="P38" s="7">
        <v>131828.25</v>
      </c>
      <c r="Q38" s="7"/>
      <c r="R38" s="22"/>
      <c r="S38" s="31" t="s">
        <v>303</v>
      </c>
      <c r="T38" s="78" t="s">
        <v>220</v>
      </c>
    </row>
    <row r="39" ht="30.75" customHeight="1" spans="1:20">
      <c r="A39" s="61">
        <v>37</v>
      </c>
      <c r="B39" s="6" t="s">
        <v>82</v>
      </c>
      <c r="C39" s="6" t="s">
        <v>32</v>
      </c>
      <c r="D39" s="6" t="s">
        <v>183</v>
      </c>
      <c r="E39" s="9" t="s">
        <v>307</v>
      </c>
      <c r="F39" s="6" t="s">
        <v>84</v>
      </c>
      <c r="G39" s="6" t="s">
        <v>85</v>
      </c>
      <c r="H39" s="65" t="s">
        <v>37</v>
      </c>
      <c r="I39" s="65" t="s">
        <v>37</v>
      </c>
      <c r="J39" s="62"/>
      <c r="K39" s="65" t="s">
        <v>37</v>
      </c>
      <c r="L39" s="65" t="s">
        <v>37</v>
      </c>
      <c r="M39" s="65" t="s">
        <v>37</v>
      </c>
      <c r="N39" s="75" t="s">
        <v>308</v>
      </c>
      <c r="O39" s="75" t="s">
        <v>309</v>
      </c>
      <c r="P39" s="7">
        <v>253272.4</v>
      </c>
      <c r="Q39" s="7">
        <f>(89478.1+84845.6+34760.1+44188.6)/1.09</f>
        <v>232360</v>
      </c>
      <c r="R39" s="74">
        <v>30000</v>
      </c>
      <c r="S39" s="8"/>
      <c r="T39" t="s">
        <v>188</v>
      </c>
    </row>
    <row r="40" ht="25.5" customHeight="1" spans="1:20">
      <c r="A40" s="61">
        <v>38</v>
      </c>
      <c r="B40" s="6" t="s">
        <v>155</v>
      </c>
      <c r="C40" s="6" t="s">
        <v>32</v>
      </c>
      <c r="D40" s="6" t="s">
        <v>179</v>
      </c>
      <c r="E40" s="6" t="s">
        <v>310</v>
      </c>
      <c r="F40" s="6" t="s">
        <v>157</v>
      </c>
      <c r="G40" s="6" t="s">
        <v>158</v>
      </c>
      <c r="H40" s="65" t="s">
        <v>37</v>
      </c>
      <c r="I40" s="65" t="s">
        <v>37</v>
      </c>
      <c r="J40" s="62"/>
      <c r="K40" s="65" t="s">
        <v>37</v>
      </c>
      <c r="L40" s="65" t="s">
        <v>37</v>
      </c>
      <c r="M40" s="65" t="s">
        <v>37</v>
      </c>
      <c r="N40" s="75" t="s">
        <v>311</v>
      </c>
      <c r="O40" s="75" t="s">
        <v>312</v>
      </c>
      <c r="P40" s="7">
        <v>6921</v>
      </c>
      <c r="Q40" s="7">
        <f>(300+908+1380+1418+2010)/1.09</f>
        <v>5519.26605504587</v>
      </c>
      <c r="R40" s="74">
        <f>Q40*0.3</f>
        <v>1655.77981651376</v>
      </c>
      <c r="S40" s="32" t="s">
        <v>313</v>
      </c>
      <c r="T40" t="s">
        <v>188</v>
      </c>
    </row>
    <row r="41" ht="18" customHeight="1" spans="1:19">
      <c r="A41" s="22" t="s">
        <v>174</v>
      </c>
      <c r="B41" s="5"/>
      <c r="C41" s="8"/>
      <c r="D41" s="8"/>
      <c r="E41" s="8"/>
      <c r="F41" s="8"/>
      <c r="G41" s="68"/>
      <c r="H41" s="69"/>
      <c r="I41" s="69"/>
      <c r="J41" s="69"/>
      <c r="K41" s="69"/>
      <c r="L41" s="69"/>
      <c r="M41" s="69"/>
      <c r="N41" s="76"/>
      <c r="O41" s="76"/>
      <c r="P41" s="7">
        <f>SUM(P3:P40)</f>
        <v>5659748.01</v>
      </c>
      <c r="Q41" s="82"/>
      <c r="R41" s="8"/>
      <c r="S41" s="8"/>
    </row>
    <row r="44" spans="19:19">
      <c r="S44" s="83"/>
    </row>
    <row r="45" ht="21" customHeight="1" spans="4:19">
      <c r="D45" s="70" t="s">
        <v>314</v>
      </c>
      <c r="E45" s="71"/>
      <c r="F45" s="71"/>
      <c r="G45" s="71"/>
      <c r="H45" s="71"/>
      <c r="I45" s="71"/>
      <c r="J45" s="71"/>
      <c r="K45" s="71"/>
      <c r="L45" s="71"/>
      <c r="M45" s="71"/>
      <c r="N45" s="71"/>
      <c r="O45" s="71"/>
      <c r="P45" s="71"/>
      <c r="Q45" s="71"/>
      <c r="R45" s="71"/>
      <c r="S45" s="71"/>
    </row>
    <row r="46" ht="19.5" customHeight="1" spans="4:19">
      <c r="D46" s="70" t="s">
        <v>315</v>
      </c>
      <c r="E46" s="71"/>
      <c r="F46" s="71"/>
      <c r="G46" s="71"/>
      <c r="H46" s="71"/>
      <c r="I46" s="71"/>
      <c r="J46" s="71"/>
      <c r="K46" s="71"/>
      <c r="L46" s="71"/>
      <c r="M46" s="71"/>
      <c r="N46" s="71"/>
      <c r="O46" s="71"/>
      <c r="P46" s="71"/>
      <c r="Q46" s="71"/>
      <c r="R46" s="71"/>
      <c r="S46" s="71"/>
    </row>
  </sheetData>
  <autoFilter ref="A2:T41">
    <extLst/>
  </autoFilter>
  <mergeCells count="4">
    <mergeCell ref="A1:S1"/>
    <mergeCell ref="A41:B41"/>
    <mergeCell ref="D45:S45"/>
    <mergeCell ref="D46:S4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workbookViewId="0">
      <selection activeCell="S8" sqref="S8"/>
    </sheetView>
  </sheetViews>
  <sheetFormatPr defaultColWidth="10.2857142857143" defaultRowHeight="12.75"/>
  <cols>
    <col min="1" max="1" width="5.28571428571429" customWidth="1"/>
    <col min="2" max="2" width="26.1428571428571" customWidth="1"/>
    <col min="3" max="3" width="10.2857142857143" customWidth="1"/>
    <col min="4" max="4" width="34.2857142857143" customWidth="1"/>
    <col min="5" max="5" width="11.7142857142857" customWidth="1"/>
    <col min="6" max="6" width="10.2857142857143" customWidth="1"/>
    <col min="7" max="7" width="6.57142857142857" hidden="1" customWidth="1"/>
    <col min="8" max="8" width="7.42857142857143" hidden="1" customWidth="1"/>
    <col min="9" max="9" width="6.57142857142857" hidden="1" customWidth="1"/>
    <col min="10" max="10" width="6.85714285714286" hidden="1" customWidth="1"/>
    <col min="11" max="11" width="6.42857142857143" hidden="1" customWidth="1"/>
    <col min="12" max="12" width="8.28571428571429" hidden="1" customWidth="1"/>
    <col min="13" max="14" width="7.85714285714286" hidden="1" customWidth="1"/>
    <col min="15" max="15" width="6.71428571428571" hidden="1" customWidth="1"/>
    <col min="16" max="16" width="11.1428571428571" customWidth="1"/>
    <col min="17" max="17" width="11.8571428571429" customWidth="1"/>
    <col min="19" max="21" width="14.4285714285714" customWidth="1"/>
    <col min="22" max="22" width="34.8571428571429" customWidth="1"/>
  </cols>
  <sheetData>
    <row r="1" ht="53.25" customHeight="1" spans="1:22">
      <c r="A1" s="2" t="s">
        <v>316</v>
      </c>
      <c r="B1" s="2"/>
      <c r="C1" s="2"/>
      <c r="D1" s="2"/>
      <c r="E1" s="2"/>
      <c r="F1" s="2"/>
      <c r="G1" s="2"/>
      <c r="H1" s="2"/>
      <c r="I1" s="2"/>
      <c r="J1" s="2"/>
      <c r="K1" s="2"/>
      <c r="L1" s="2"/>
      <c r="M1" s="2"/>
      <c r="N1" s="2"/>
      <c r="O1" s="2"/>
      <c r="P1" s="2"/>
      <c r="Q1" s="2"/>
      <c r="R1" s="2"/>
      <c r="S1" s="2"/>
      <c r="T1" s="2"/>
      <c r="U1" s="2"/>
      <c r="V1" s="2"/>
    </row>
    <row r="2" ht="56.25" customHeight="1" spans="1:22">
      <c r="A2" s="4" t="s">
        <v>2</v>
      </c>
      <c r="B2" s="4" t="s">
        <v>3</v>
      </c>
      <c r="C2" s="4" t="s">
        <v>12</v>
      </c>
      <c r="D2" s="4" t="s">
        <v>13</v>
      </c>
      <c r="E2" s="4" t="s">
        <v>14</v>
      </c>
      <c r="F2" s="4" t="s">
        <v>317</v>
      </c>
      <c r="G2" s="19" t="s">
        <v>16</v>
      </c>
      <c r="H2" s="19" t="s">
        <v>318</v>
      </c>
      <c r="I2" s="19" t="s">
        <v>19</v>
      </c>
      <c r="J2" s="19" t="s">
        <v>319</v>
      </c>
      <c r="K2" s="19" t="s">
        <v>21</v>
      </c>
      <c r="L2" s="19" t="s">
        <v>320</v>
      </c>
      <c r="M2" s="19" t="s">
        <v>321</v>
      </c>
      <c r="N2" s="19" t="s">
        <v>322</v>
      </c>
      <c r="O2" s="19" t="s">
        <v>323</v>
      </c>
      <c r="P2" s="19" t="s">
        <v>324</v>
      </c>
      <c r="Q2" s="19" t="s">
        <v>22</v>
      </c>
      <c r="R2" s="19" t="s">
        <v>23</v>
      </c>
      <c r="S2" s="19" t="s">
        <v>325</v>
      </c>
      <c r="T2" s="19" t="s">
        <v>25</v>
      </c>
      <c r="U2" s="19" t="s">
        <v>326</v>
      </c>
      <c r="V2" s="19" t="s">
        <v>27</v>
      </c>
    </row>
    <row r="3" s="33" customFormat="1" ht="28.5" customHeight="1" spans="1:22">
      <c r="A3" s="34">
        <v>1</v>
      </c>
      <c r="B3" s="35" t="s">
        <v>124</v>
      </c>
      <c r="C3" s="35" t="s">
        <v>134</v>
      </c>
      <c r="D3" s="36" t="s">
        <v>125</v>
      </c>
      <c r="E3" s="35" t="s">
        <v>126</v>
      </c>
      <c r="F3" s="35" t="s">
        <v>127</v>
      </c>
      <c r="G3" s="37" t="s">
        <v>37</v>
      </c>
      <c r="H3" s="37" t="s">
        <v>37</v>
      </c>
      <c r="I3" s="37" t="s">
        <v>37</v>
      </c>
      <c r="J3" s="37" t="s">
        <v>37</v>
      </c>
      <c r="K3" s="37" t="s">
        <v>37</v>
      </c>
      <c r="L3" s="37" t="s">
        <v>37</v>
      </c>
      <c r="M3" s="37" t="s">
        <v>37</v>
      </c>
      <c r="N3" s="37" t="s">
        <v>37</v>
      </c>
      <c r="O3" s="37" t="s">
        <v>37</v>
      </c>
      <c r="P3" s="35" t="s">
        <v>327</v>
      </c>
      <c r="Q3" s="50" t="s">
        <v>328</v>
      </c>
      <c r="R3" s="50" t="s">
        <v>329</v>
      </c>
      <c r="S3" s="51">
        <v>30000</v>
      </c>
      <c r="T3" s="51">
        <v>0</v>
      </c>
      <c r="U3" s="50"/>
      <c r="V3" s="50" t="s">
        <v>330</v>
      </c>
    </row>
    <row r="4" s="33" customFormat="1" ht="36" customHeight="1" spans="1:22">
      <c r="A4" s="34">
        <v>2</v>
      </c>
      <c r="B4" s="35" t="s">
        <v>4</v>
      </c>
      <c r="C4" s="35" t="s">
        <v>33</v>
      </c>
      <c r="D4" s="35" t="s">
        <v>73</v>
      </c>
      <c r="E4" s="35" t="s">
        <v>74</v>
      </c>
      <c r="F4" s="35" t="s">
        <v>75</v>
      </c>
      <c r="G4" s="37" t="s">
        <v>37</v>
      </c>
      <c r="H4" s="37" t="s">
        <v>37</v>
      </c>
      <c r="I4" s="37" t="s">
        <v>37</v>
      </c>
      <c r="J4" s="37" t="s">
        <v>37</v>
      </c>
      <c r="K4" s="37" t="s">
        <v>37</v>
      </c>
      <c r="L4" s="47" t="s">
        <v>37</v>
      </c>
      <c r="M4" s="37" t="s">
        <v>37</v>
      </c>
      <c r="N4" s="37" t="s">
        <v>37</v>
      </c>
      <c r="O4" s="37" t="s">
        <v>37</v>
      </c>
      <c r="P4" s="48" t="s">
        <v>331</v>
      </c>
      <c r="Q4" s="50" t="s">
        <v>332</v>
      </c>
      <c r="R4" s="35" t="s">
        <v>333</v>
      </c>
      <c r="S4" s="51">
        <v>10800</v>
      </c>
      <c r="T4" s="51">
        <v>0</v>
      </c>
      <c r="U4" s="50"/>
      <c r="V4" s="49" t="s">
        <v>334</v>
      </c>
    </row>
    <row r="5" s="33" customFormat="1" ht="27.75" customHeight="1" spans="1:23">
      <c r="A5" s="34">
        <v>3</v>
      </c>
      <c r="B5" s="36" t="s">
        <v>76</v>
      </c>
      <c r="C5" s="35" t="s">
        <v>33</v>
      </c>
      <c r="D5" s="35" t="s">
        <v>335</v>
      </c>
      <c r="E5" s="35" t="s">
        <v>78</v>
      </c>
      <c r="F5" s="35" t="s">
        <v>278</v>
      </c>
      <c r="G5" s="37" t="s">
        <v>37</v>
      </c>
      <c r="H5" s="37" t="s">
        <v>37</v>
      </c>
      <c r="I5" s="37" t="s">
        <v>37</v>
      </c>
      <c r="J5" s="37" t="s">
        <v>37</v>
      </c>
      <c r="K5" s="37" t="s">
        <v>37</v>
      </c>
      <c r="L5" s="47" t="s">
        <v>37</v>
      </c>
      <c r="M5" s="37" t="s">
        <v>37</v>
      </c>
      <c r="N5" s="37" t="s">
        <v>37</v>
      </c>
      <c r="O5" s="37" t="s">
        <v>37</v>
      </c>
      <c r="P5" s="49" t="s">
        <v>336</v>
      </c>
      <c r="Q5" s="49" t="s">
        <v>280</v>
      </c>
      <c r="R5" s="36" t="s">
        <v>280</v>
      </c>
      <c r="S5" s="51">
        <v>484702.25</v>
      </c>
      <c r="T5" s="51">
        <f>29702.97+13000+12000+5960+18867.92+94339.62+54716.98+28301.89+61120</f>
        <v>318009.38</v>
      </c>
      <c r="U5" s="51">
        <v>50000</v>
      </c>
      <c r="V5" s="50" t="s">
        <v>337</v>
      </c>
      <c r="W5" s="33" t="s">
        <v>338</v>
      </c>
    </row>
    <row r="6" s="33" customFormat="1" ht="36.75" customHeight="1" spans="1:23">
      <c r="A6" s="34">
        <v>4</v>
      </c>
      <c r="B6" s="35" t="s">
        <v>58</v>
      </c>
      <c r="C6" s="35" t="s">
        <v>33</v>
      </c>
      <c r="D6" s="35" t="s">
        <v>59</v>
      </c>
      <c r="E6" s="35" t="s">
        <v>60</v>
      </c>
      <c r="F6" s="35" t="s">
        <v>61</v>
      </c>
      <c r="G6" s="37" t="s">
        <v>37</v>
      </c>
      <c r="H6" s="37" t="s">
        <v>37</v>
      </c>
      <c r="I6" s="37" t="s">
        <v>37</v>
      </c>
      <c r="J6" s="37" t="s">
        <v>37</v>
      </c>
      <c r="K6" s="37" t="s">
        <v>37</v>
      </c>
      <c r="L6" s="37" t="s">
        <v>339</v>
      </c>
      <c r="M6" s="47" t="s">
        <v>340</v>
      </c>
      <c r="N6" s="37" t="s">
        <v>37</v>
      </c>
      <c r="O6" s="47" t="s">
        <v>340</v>
      </c>
      <c r="P6" s="48" t="s">
        <v>341</v>
      </c>
      <c r="Q6" s="49" t="s">
        <v>342</v>
      </c>
      <c r="R6" s="35" t="s">
        <v>343</v>
      </c>
      <c r="S6" s="51">
        <v>106505.91</v>
      </c>
      <c r="T6" s="51"/>
      <c r="U6" s="50"/>
      <c r="V6" s="36" t="s">
        <v>344</v>
      </c>
      <c r="W6" s="33" t="s">
        <v>220</v>
      </c>
    </row>
    <row r="7" s="33" customFormat="1" ht="28.5" customHeight="1" spans="1:22">
      <c r="A7" s="34">
        <v>5</v>
      </c>
      <c r="B7" s="35" t="s">
        <v>50</v>
      </c>
      <c r="C7" s="35" t="s">
        <v>33</v>
      </c>
      <c r="D7" s="36" t="s">
        <v>51</v>
      </c>
      <c r="E7" s="35" t="s">
        <v>52</v>
      </c>
      <c r="F7" s="35" t="s">
        <v>53</v>
      </c>
      <c r="G7" s="37" t="s">
        <v>37</v>
      </c>
      <c r="H7" s="37" t="s">
        <v>37</v>
      </c>
      <c r="I7" s="37" t="s">
        <v>37</v>
      </c>
      <c r="J7" s="37" t="s">
        <v>37</v>
      </c>
      <c r="K7" s="37" t="s">
        <v>37</v>
      </c>
      <c r="L7" s="37" t="s">
        <v>37</v>
      </c>
      <c r="M7" s="37" t="s">
        <v>37</v>
      </c>
      <c r="N7" s="37" t="s">
        <v>37</v>
      </c>
      <c r="O7" s="37" t="s">
        <v>37</v>
      </c>
      <c r="P7" s="48" t="s">
        <v>331</v>
      </c>
      <c r="Q7" s="50" t="s">
        <v>331</v>
      </c>
      <c r="R7" s="36" t="s">
        <v>345</v>
      </c>
      <c r="S7" s="51">
        <v>60000</v>
      </c>
      <c r="T7" s="51">
        <v>0</v>
      </c>
      <c r="U7" s="50"/>
      <c r="V7" s="49" t="s">
        <v>346</v>
      </c>
    </row>
    <row r="8" s="33" customFormat="1" ht="31.5" customHeight="1" spans="1:23">
      <c r="A8" s="34">
        <v>6</v>
      </c>
      <c r="B8" s="38" t="s">
        <v>281</v>
      </c>
      <c r="C8" s="35" t="s">
        <v>134</v>
      </c>
      <c r="D8" s="36" t="s">
        <v>347</v>
      </c>
      <c r="E8" s="35" t="s">
        <v>283</v>
      </c>
      <c r="F8" s="35" t="s">
        <v>284</v>
      </c>
      <c r="G8" s="37" t="s">
        <v>37</v>
      </c>
      <c r="H8" s="37" t="s">
        <v>37</v>
      </c>
      <c r="I8" s="37" t="s">
        <v>37</v>
      </c>
      <c r="J8" s="37" t="s">
        <v>37</v>
      </c>
      <c r="K8" s="37" t="s">
        <v>37</v>
      </c>
      <c r="L8" s="47" t="s">
        <v>37</v>
      </c>
      <c r="M8" s="37" t="s">
        <v>339</v>
      </c>
      <c r="N8" s="37" t="s">
        <v>37</v>
      </c>
      <c r="O8" s="37" t="s">
        <v>339</v>
      </c>
      <c r="P8" s="48" t="s">
        <v>343</v>
      </c>
      <c r="Q8" s="50" t="s">
        <v>348</v>
      </c>
      <c r="R8" s="35" t="s">
        <v>343</v>
      </c>
      <c r="S8" s="51">
        <v>15207.01</v>
      </c>
      <c r="T8" s="51"/>
      <c r="U8" s="50"/>
      <c r="V8" s="36" t="s">
        <v>349</v>
      </c>
      <c r="W8" s="33" t="s">
        <v>220</v>
      </c>
    </row>
    <row r="9" s="33" customFormat="1" ht="32.25" customHeight="1" spans="1:23">
      <c r="A9" s="34">
        <v>7</v>
      </c>
      <c r="B9" s="35" t="s">
        <v>94</v>
      </c>
      <c r="C9" s="35" t="s">
        <v>33</v>
      </c>
      <c r="D9" s="35" t="s">
        <v>350</v>
      </c>
      <c r="E9" s="35" t="s">
        <v>96</v>
      </c>
      <c r="F9" s="35" t="s">
        <v>97</v>
      </c>
      <c r="G9" s="37" t="s">
        <v>37</v>
      </c>
      <c r="H9" s="37" t="s">
        <v>37</v>
      </c>
      <c r="I9" s="37" t="s">
        <v>37</v>
      </c>
      <c r="J9" s="37" t="s">
        <v>37</v>
      </c>
      <c r="K9" s="37" t="s">
        <v>37</v>
      </c>
      <c r="L9" s="47" t="s">
        <v>37</v>
      </c>
      <c r="M9" s="47" t="s">
        <v>37</v>
      </c>
      <c r="N9" s="37" t="s">
        <v>37</v>
      </c>
      <c r="O9" s="47" t="s">
        <v>37</v>
      </c>
      <c r="P9" s="49" t="s">
        <v>340</v>
      </c>
      <c r="Q9" s="49" t="s">
        <v>351</v>
      </c>
      <c r="R9" s="36" t="s">
        <v>340</v>
      </c>
      <c r="S9" s="52">
        <v>959250.88</v>
      </c>
      <c r="T9" s="51">
        <f>88539.62+94339.62+21415.09</f>
        <v>204294.33</v>
      </c>
      <c r="U9" s="51">
        <v>50000</v>
      </c>
      <c r="V9" s="49" t="s">
        <v>352</v>
      </c>
      <c r="W9" s="33" t="s">
        <v>338</v>
      </c>
    </row>
    <row r="10" s="33" customFormat="1" ht="37.5" customHeight="1" spans="1:22">
      <c r="A10" s="34">
        <v>8</v>
      </c>
      <c r="B10" s="35" t="s">
        <v>255</v>
      </c>
      <c r="C10" s="35" t="s">
        <v>33</v>
      </c>
      <c r="D10" s="36" t="s">
        <v>353</v>
      </c>
      <c r="E10" s="35" t="s">
        <v>257</v>
      </c>
      <c r="F10" s="35" t="s">
        <v>258</v>
      </c>
      <c r="G10" s="37" t="s">
        <v>37</v>
      </c>
      <c r="H10" s="37" t="s">
        <v>37</v>
      </c>
      <c r="I10" s="37" t="s">
        <v>37</v>
      </c>
      <c r="J10" s="37" t="s">
        <v>37</v>
      </c>
      <c r="K10" s="37" t="s">
        <v>37</v>
      </c>
      <c r="L10" s="37" t="s">
        <v>339</v>
      </c>
      <c r="M10" s="37" t="s">
        <v>37</v>
      </c>
      <c r="N10" s="37" t="s">
        <v>37</v>
      </c>
      <c r="O10" s="37" t="s">
        <v>339</v>
      </c>
      <c r="P10" s="48" t="s">
        <v>354</v>
      </c>
      <c r="Q10" s="49" t="s">
        <v>355</v>
      </c>
      <c r="R10" s="35" t="s">
        <v>343</v>
      </c>
      <c r="S10" s="51">
        <v>57334.96</v>
      </c>
      <c r="T10" s="51">
        <v>0</v>
      </c>
      <c r="U10" s="50"/>
      <c r="V10" s="49" t="s">
        <v>356</v>
      </c>
    </row>
    <row r="11" ht="25.5" customHeight="1" spans="1:22">
      <c r="A11" s="22" t="s">
        <v>174</v>
      </c>
      <c r="B11" s="5"/>
      <c r="C11" s="39"/>
      <c r="D11" s="39"/>
      <c r="E11" s="40"/>
      <c r="F11" s="40"/>
      <c r="G11" s="5"/>
      <c r="H11" s="5"/>
      <c r="I11" s="5"/>
      <c r="J11" s="5"/>
      <c r="K11" s="5"/>
      <c r="L11" s="5"/>
      <c r="M11" s="5"/>
      <c r="N11" s="5"/>
      <c r="O11" s="5"/>
      <c r="P11" s="5"/>
      <c r="Q11" s="8"/>
      <c r="R11" s="8"/>
      <c r="S11" s="7">
        <f>SUM(S3:S10)</f>
        <v>1723801.01</v>
      </c>
      <c r="T11" s="7">
        <f t="shared" ref="T11:U11" si="0">SUM(T3:T10)</f>
        <v>522303.71</v>
      </c>
      <c r="U11" s="7">
        <f t="shared" si="0"/>
        <v>100000</v>
      </c>
      <c r="V11" s="8"/>
    </row>
    <row r="12" spans="1:6">
      <c r="A12" s="41"/>
      <c r="B12" s="41"/>
      <c r="C12" s="41"/>
      <c r="D12" s="41"/>
      <c r="E12" s="42"/>
      <c r="F12" s="42"/>
    </row>
    <row r="13" ht="14.25" customHeight="1" spans="1:21">
      <c r="A13" s="41"/>
      <c r="B13" s="43" t="s">
        <v>357</v>
      </c>
      <c r="C13" s="43"/>
      <c r="D13" s="43"/>
      <c r="E13" s="43"/>
      <c r="F13" s="43"/>
      <c r="G13" s="43"/>
      <c r="H13" s="43"/>
      <c r="I13" s="43"/>
      <c r="J13" s="43"/>
      <c r="K13" s="43"/>
      <c r="L13" s="43"/>
      <c r="M13" s="43"/>
      <c r="N13" s="43"/>
      <c r="O13" s="43"/>
      <c r="P13" s="43"/>
      <c r="Q13" s="43"/>
      <c r="R13" s="43"/>
      <c r="S13" s="43"/>
      <c r="T13" s="43"/>
      <c r="U13" s="43"/>
    </row>
    <row r="14" spans="1:21">
      <c r="A14" s="41"/>
      <c r="B14" s="43" t="s">
        <v>358</v>
      </c>
      <c r="C14" s="43"/>
      <c r="D14" s="43"/>
      <c r="E14" s="43"/>
      <c r="F14" s="43"/>
      <c r="G14" s="43"/>
      <c r="H14" s="43"/>
      <c r="I14" s="43"/>
      <c r="J14" s="43"/>
      <c r="K14" s="43"/>
      <c r="L14" s="43"/>
      <c r="M14" s="43"/>
      <c r="N14" s="43"/>
      <c r="O14" s="43"/>
      <c r="P14" s="43"/>
      <c r="Q14" s="43"/>
      <c r="R14" s="43"/>
      <c r="S14" s="43"/>
      <c r="T14" s="43"/>
      <c r="U14" s="43"/>
    </row>
    <row r="15" ht="25.5" customHeight="1"/>
    <row r="16" ht="25.5" customHeight="1" spans="2:2">
      <c r="B16" s="44" t="s">
        <v>359</v>
      </c>
    </row>
    <row r="17" ht="25.5" customHeight="1" spans="2:2">
      <c r="B17" s="45" t="s">
        <v>360</v>
      </c>
    </row>
    <row r="18" ht="48" customHeight="1" spans="2:23">
      <c r="B18" s="46" t="s">
        <v>361</v>
      </c>
      <c r="C18" s="46"/>
      <c r="D18" s="46"/>
      <c r="E18" s="46"/>
      <c r="F18" s="46"/>
      <c r="G18" s="46"/>
      <c r="H18" s="46"/>
      <c r="I18" s="46"/>
      <c r="J18" s="46"/>
      <c r="K18" s="46"/>
      <c r="L18" s="46"/>
      <c r="M18" s="46"/>
      <c r="N18" s="46"/>
      <c r="O18" s="46"/>
      <c r="P18" s="46"/>
      <c r="Q18" s="46"/>
      <c r="R18" s="46"/>
      <c r="S18" s="46"/>
      <c r="T18" s="46"/>
      <c r="U18" s="46"/>
      <c r="V18" s="46"/>
      <c r="W18" s="53"/>
    </row>
  </sheetData>
  <mergeCells count="5">
    <mergeCell ref="A1:V1"/>
    <mergeCell ref="A11:B11"/>
    <mergeCell ref="B13:U13"/>
    <mergeCell ref="B14:U14"/>
    <mergeCell ref="B18:V18"/>
  </mergeCells>
  <hyperlinks>
    <hyperlink ref="B16" r:id="rId1" display="广告费是指同时符合以下条件的费用：广告经工商部门批准的专门机构发布；通过一定的媒体传播；取得合法有效的凭证。制作、发布《中华人民共和国广告法》禁止广告的支出，不属于广告费。"/>
  </hyperlink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opLeftCell="A4" workbookViewId="0">
      <selection activeCell="N10" sqref="N10"/>
    </sheetView>
  </sheetViews>
  <sheetFormatPr defaultColWidth="9.14285714285714" defaultRowHeight="12.75"/>
  <cols>
    <col min="1" max="1" width="6" style="13" customWidth="1"/>
    <col min="2" max="2" width="31" style="13" customWidth="1"/>
    <col min="3" max="3" width="9" style="13" hidden="1" customWidth="1"/>
    <col min="4" max="4" width="28.1428571428571" style="14" hidden="1" customWidth="1"/>
    <col min="5" max="5" width="5.57142857142857" style="13" customWidth="1"/>
    <col min="6" max="6" width="9.14285714285714" style="13"/>
    <col min="7" max="8" width="6" style="13" customWidth="1"/>
    <col min="9" max="9" width="10.8571428571429" style="13" customWidth="1"/>
    <col min="10" max="10" width="8.71428571428571" style="13" customWidth="1"/>
    <col min="11" max="14" width="9.14285714285714" style="13"/>
    <col min="15" max="15" width="10.5714285714286" style="13" customWidth="1"/>
    <col min="16" max="18" width="11.8571428571429" style="15" customWidth="1"/>
    <col min="19" max="19" width="23" style="13" customWidth="1"/>
    <col min="20" max="16384" width="9.14285714285714" style="13"/>
  </cols>
  <sheetData>
    <row r="1" ht="62.25" customHeight="1" spans="1:19">
      <c r="A1" s="16" t="s">
        <v>362</v>
      </c>
      <c r="B1" s="16"/>
      <c r="C1" s="16"/>
      <c r="D1" s="16"/>
      <c r="E1" s="16"/>
      <c r="F1" s="16"/>
      <c r="G1" s="16"/>
      <c r="H1" s="16"/>
      <c r="I1" s="16"/>
      <c r="J1" s="16"/>
      <c r="K1" s="16"/>
      <c r="L1" s="16"/>
      <c r="M1" s="16"/>
      <c r="N1" s="16"/>
      <c r="O1" s="16"/>
      <c r="P1" s="16"/>
      <c r="Q1" s="16"/>
      <c r="R1" s="16"/>
      <c r="S1" s="16"/>
    </row>
    <row r="2" ht="60.75" customHeight="1" spans="1:19">
      <c r="A2" s="17" t="s">
        <v>2</v>
      </c>
      <c r="B2" s="17" t="s">
        <v>3</v>
      </c>
      <c r="C2" s="17" t="s">
        <v>363</v>
      </c>
      <c r="D2" s="18" t="s">
        <v>15</v>
      </c>
      <c r="E2" s="19" t="s">
        <v>16</v>
      </c>
      <c r="F2" s="19" t="s">
        <v>17</v>
      </c>
      <c r="G2" s="19" t="s">
        <v>19</v>
      </c>
      <c r="H2" s="19" t="s">
        <v>21</v>
      </c>
      <c r="I2" s="19" t="s">
        <v>364</v>
      </c>
      <c r="J2" s="19" t="s">
        <v>365</v>
      </c>
      <c r="K2" s="19" t="s">
        <v>366</v>
      </c>
      <c r="L2" s="19" t="s">
        <v>367</v>
      </c>
      <c r="M2" s="19" t="s">
        <v>368</v>
      </c>
      <c r="N2" s="19" t="s">
        <v>369</v>
      </c>
      <c r="O2" s="19" t="s">
        <v>22</v>
      </c>
      <c r="P2" s="25" t="s">
        <v>24</v>
      </c>
      <c r="Q2" s="25" t="s">
        <v>25</v>
      </c>
      <c r="R2" s="25" t="s">
        <v>370</v>
      </c>
      <c r="S2" s="19" t="s">
        <v>27</v>
      </c>
    </row>
    <row r="3" ht="27" customHeight="1" spans="1:19">
      <c r="A3" s="20">
        <v>1</v>
      </c>
      <c r="B3" s="10" t="s">
        <v>120</v>
      </c>
      <c r="C3" s="10" t="s">
        <v>122</v>
      </c>
      <c r="D3" s="21" t="s">
        <v>371</v>
      </c>
      <c r="E3" s="22" t="s">
        <v>37</v>
      </c>
      <c r="F3" s="22" t="s">
        <v>37</v>
      </c>
      <c r="G3" s="22" t="s">
        <v>37</v>
      </c>
      <c r="H3" s="22" t="s">
        <v>37</v>
      </c>
      <c r="I3" s="22"/>
      <c r="J3" s="22" t="s">
        <v>37</v>
      </c>
      <c r="K3" s="22" t="s">
        <v>37</v>
      </c>
      <c r="L3" s="22" t="s">
        <v>37</v>
      </c>
      <c r="M3" s="22" t="s">
        <v>37</v>
      </c>
      <c r="N3" s="22"/>
      <c r="O3" s="26"/>
      <c r="P3" s="27">
        <v>101232</v>
      </c>
      <c r="Q3" s="28"/>
      <c r="R3" s="28"/>
      <c r="S3" s="31" t="s">
        <v>372</v>
      </c>
    </row>
    <row r="4" ht="27" customHeight="1" spans="1:19">
      <c r="A4" s="20">
        <v>2</v>
      </c>
      <c r="B4" s="10" t="s">
        <v>178</v>
      </c>
      <c r="C4" s="10" t="s">
        <v>181</v>
      </c>
      <c r="D4" s="21" t="s">
        <v>182</v>
      </c>
      <c r="E4" s="22" t="s">
        <v>37</v>
      </c>
      <c r="F4" s="22" t="s">
        <v>37</v>
      </c>
      <c r="G4" s="22" t="s">
        <v>37</v>
      </c>
      <c r="H4" s="22" t="s">
        <v>37</v>
      </c>
      <c r="I4" s="22" t="s">
        <v>37</v>
      </c>
      <c r="J4" s="22" t="s">
        <v>37</v>
      </c>
      <c r="K4" s="22" t="s">
        <v>37</v>
      </c>
      <c r="L4" s="22" t="s">
        <v>37</v>
      </c>
      <c r="M4" s="22"/>
      <c r="N4" s="20"/>
      <c r="O4" s="26" t="s">
        <v>373</v>
      </c>
      <c r="P4" s="27">
        <v>69840</v>
      </c>
      <c r="Q4" s="28"/>
      <c r="R4" s="28"/>
      <c r="S4" s="26" t="s">
        <v>374</v>
      </c>
    </row>
    <row r="5" ht="27" customHeight="1" spans="1:19">
      <c r="A5" s="20">
        <v>3</v>
      </c>
      <c r="B5" s="10" t="s">
        <v>375</v>
      </c>
      <c r="C5" s="10" t="s">
        <v>40</v>
      </c>
      <c r="D5" s="21" t="s">
        <v>376</v>
      </c>
      <c r="E5" s="22" t="s">
        <v>37</v>
      </c>
      <c r="F5" s="22" t="s">
        <v>37</v>
      </c>
      <c r="G5" s="22" t="s">
        <v>37</v>
      </c>
      <c r="H5" s="22" t="s">
        <v>37</v>
      </c>
      <c r="I5" s="22" t="s">
        <v>37</v>
      </c>
      <c r="J5" s="22" t="s">
        <v>37</v>
      </c>
      <c r="K5" s="22" t="s">
        <v>37</v>
      </c>
      <c r="L5" s="22"/>
      <c r="M5" s="22" t="s">
        <v>37</v>
      </c>
      <c r="N5" s="22" t="s">
        <v>37</v>
      </c>
      <c r="O5" s="26"/>
      <c r="P5" s="27">
        <f>9591+3693.6</f>
        <v>13284.6</v>
      </c>
      <c r="Q5" s="28"/>
      <c r="R5" s="28"/>
      <c r="S5" s="31" t="s">
        <v>377</v>
      </c>
    </row>
    <row r="6" ht="27" customHeight="1" spans="1:19">
      <c r="A6" s="20">
        <v>4</v>
      </c>
      <c r="B6" s="10" t="s">
        <v>378</v>
      </c>
      <c r="C6" s="10" t="s">
        <v>379</v>
      </c>
      <c r="D6" s="21" t="s">
        <v>380</v>
      </c>
      <c r="E6" s="22" t="s">
        <v>37</v>
      </c>
      <c r="F6" s="22" t="s">
        <v>37</v>
      </c>
      <c r="G6" s="22" t="s">
        <v>37</v>
      </c>
      <c r="H6" s="22" t="s">
        <v>37</v>
      </c>
      <c r="I6" s="22" t="s">
        <v>37</v>
      </c>
      <c r="J6" s="22" t="s">
        <v>37</v>
      </c>
      <c r="K6" s="22" t="s">
        <v>37</v>
      </c>
      <c r="L6" s="22"/>
      <c r="M6" s="22"/>
      <c r="N6" s="22" t="s">
        <v>37</v>
      </c>
      <c r="O6" s="26" t="s">
        <v>381</v>
      </c>
      <c r="P6" s="27">
        <v>91800</v>
      </c>
      <c r="Q6" s="28"/>
      <c r="R6" s="28"/>
      <c r="S6" s="26" t="s">
        <v>382</v>
      </c>
    </row>
    <row r="7" ht="27" customHeight="1" spans="1:19">
      <c r="A7" s="20">
        <v>5</v>
      </c>
      <c r="B7" s="10" t="s">
        <v>107</v>
      </c>
      <c r="C7" s="10" t="s">
        <v>383</v>
      </c>
      <c r="D7" s="21" t="s">
        <v>384</v>
      </c>
      <c r="E7" s="20" t="s">
        <v>37</v>
      </c>
      <c r="F7" s="20" t="s">
        <v>37</v>
      </c>
      <c r="G7" s="20" t="s">
        <v>37</v>
      </c>
      <c r="H7" s="20" t="s">
        <v>37</v>
      </c>
      <c r="I7" s="20" t="s">
        <v>37</v>
      </c>
      <c r="J7" s="20" t="s">
        <v>37</v>
      </c>
      <c r="K7" s="20" t="s">
        <v>37</v>
      </c>
      <c r="L7" s="20" t="s">
        <v>339</v>
      </c>
      <c r="M7" s="20" t="s">
        <v>339</v>
      </c>
      <c r="N7" s="20"/>
      <c r="O7" s="26" t="s">
        <v>385</v>
      </c>
      <c r="P7" s="28">
        <f>46445+26400</f>
        <v>72845</v>
      </c>
      <c r="Q7" s="28"/>
      <c r="R7" s="28"/>
      <c r="S7" s="31" t="s">
        <v>386</v>
      </c>
    </row>
    <row r="8" ht="27" customHeight="1" spans="1:19">
      <c r="A8" s="20">
        <v>6</v>
      </c>
      <c r="B8" s="10" t="s">
        <v>387</v>
      </c>
      <c r="C8" s="10" t="s">
        <v>136</v>
      </c>
      <c r="D8" s="21" t="s">
        <v>137</v>
      </c>
      <c r="E8" s="20" t="s">
        <v>37</v>
      </c>
      <c r="F8" s="20" t="s">
        <v>37</v>
      </c>
      <c r="G8" s="20" t="s">
        <v>37</v>
      </c>
      <c r="H8" s="20" t="s">
        <v>37</v>
      </c>
      <c r="I8" s="20" t="s">
        <v>37</v>
      </c>
      <c r="J8" s="20" t="s">
        <v>37</v>
      </c>
      <c r="K8" s="20" t="s">
        <v>37</v>
      </c>
      <c r="L8" s="20" t="s">
        <v>339</v>
      </c>
      <c r="M8" s="20" t="s">
        <v>339</v>
      </c>
      <c r="N8" s="20"/>
      <c r="O8" s="26" t="s">
        <v>388</v>
      </c>
      <c r="P8" s="28">
        <v>3300</v>
      </c>
      <c r="Q8" s="28"/>
      <c r="R8" s="28"/>
      <c r="S8" s="31" t="s">
        <v>386</v>
      </c>
    </row>
    <row r="9" ht="27" customHeight="1" spans="1:19">
      <c r="A9" s="20">
        <v>7</v>
      </c>
      <c r="B9" s="10" t="s">
        <v>54</v>
      </c>
      <c r="C9" s="10" t="s">
        <v>56</v>
      </c>
      <c r="D9" s="21" t="s">
        <v>57</v>
      </c>
      <c r="E9" s="20" t="s">
        <v>37</v>
      </c>
      <c r="F9" s="20" t="s">
        <v>37</v>
      </c>
      <c r="G9" s="20" t="s">
        <v>37</v>
      </c>
      <c r="H9" s="20" t="s">
        <v>37</v>
      </c>
      <c r="I9" s="20" t="s">
        <v>37</v>
      </c>
      <c r="J9" s="20" t="s">
        <v>37</v>
      </c>
      <c r="K9" s="20" t="s">
        <v>37</v>
      </c>
      <c r="L9" s="20" t="s">
        <v>37</v>
      </c>
      <c r="M9" s="20" t="s">
        <v>339</v>
      </c>
      <c r="N9" s="20" t="s">
        <v>37</v>
      </c>
      <c r="O9" s="29" t="s">
        <v>389</v>
      </c>
      <c r="P9" s="28">
        <v>26600</v>
      </c>
      <c r="Q9" s="28"/>
      <c r="R9" s="28"/>
      <c r="S9" s="31" t="s">
        <v>390</v>
      </c>
    </row>
    <row r="10" ht="27" customHeight="1" spans="1:19">
      <c r="A10" s="20">
        <v>8</v>
      </c>
      <c r="B10" s="10" t="s">
        <v>391</v>
      </c>
      <c r="C10" s="10" t="s">
        <v>392</v>
      </c>
      <c r="D10" s="21" t="s">
        <v>393</v>
      </c>
      <c r="E10" s="22" t="s">
        <v>37</v>
      </c>
      <c r="F10" s="22" t="s">
        <v>37</v>
      </c>
      <c r="G10" s="22" t="s">
        <v>37</v>
      </c>
      <c r="H10" s="22" t="s">
        <v>37</v>
      </c>
      <c r="I10" s="22" t="s">
        <v>37</v>
      </c>
      <c r="J10" s="22" t="s">
        <v>37</v>
      </c>
      <c r="K10" s="22" t="s">
        <v>37</v>
      </c>
      <c r="L10" s="22" t="s">
        <v>37</v>
      </c>
      <c r="M10" s="22"/>
      <c r="N10" s="20"/>
      <c r="O10" s="26"/>
      <c r="P10" s="27">
        <v>60384</v>
      </c>
      <c r="Q10" s="28"/>
      <c r="R10" s="28"/>
      <c r="S10" s="31" t="s">
        <v>394</v>
      </c>
    </row>
    <row r="11" ht="27" customHeight="1" spans="1:20">
      <c r="A11" s="20">
        <v>9</v>
      </c>
      <c r="B11" s="6" t="s">
        <v>395</v>
      </c>
      <c r="C11" s="10" t="s">
        <v>396</v>
      </c>
      <c r="D11" s="21" t="s">
        <v>397</v>
      </c>
      <c r="E11" s="20" t="s">
        <v>37</v>
      </c>
      <c r="F11" s="20" t="s">
        <v>37</v>
      </c>
      <c r="G11" s="20" t="s">
        <v>37</v>
      </c>
      <c r="H11" s="20" t="s">
        <v>37</v>
      </c>
      <c r="I11" s="20" t="s">
        <v>37</v>
      </c>
      <c r="J11" s="20" t="s">
        <v>37</v>
      </c>
      <c r="K11" s="20" t="s">
        <v>37</v>
      </c>
      <c r="L11" s="20" t="s">
        <v>37</v>
      </c>
      <c r="M11" s="20" t="s">
        <v>37</v>
      </c>
      <c r="N11" s="20" t="s">
        <v>37</v>
      </c>
      <c r="O11" s="26" t="s">
        <v>398</v>
      </c>
      <c r="P11" s="28">
        <f>24300+24300+7493</f>
        <v>56093</v>
      </c>
      <c r="Q11" s="28">
        <f>6650</f>
        <v>6650</v>
      </c>
      <c r="R11" s="28">
        <f>P11-Q11</f>
        <v>49443</v>
      </c>
      <c r="S11" s="8" t="s">
        <v>399</v>
      </c>
      <c r="T11"/>
    </row>
    <row r="12" ht="39" customHeight="1" spans="1:19">
      <c r="A12" s="20">
        <v>10</v>
      </c>
      <c r="B12" s="10" t="s">
        <v>90</v>
      </c>
      <c r="C12" s="10" t="s">
        <v>92</v>
      </c>
      <c r="D12" s="21" t="s">
        <v>93</v>
      </c>
      <c r="E12" s="20" t="s">
        <v>37</v>
      </c>
      <c r="F12" s="20" t="s">
        <v>37</v>
      </c>
      <c r="G12" s="20" t="s">
        <v>37</v>
      </c>
      <c r="H12" s="20" t="s">
        <v>37</v>
      </c>
      <c r="I12" s="20" t="s">
        <v>37</v>
      </c>
      <c r="J12" s="20" t="s">
        <v>37</v>
      </c>
      <c r="K12" s="20" t="s">
        <v>37</v>
      </c>
      <c r="L12" s="20" t="s">
        <v>339</v>
      </c>
      <c r="M12" s="20" t="s">
        <v>339</v>
      </c>
      <c r="N12" s="20"/>
      <c r="O12" s="26" t="s">
        <v>400</v>
      </c>
      <c r="P12" s="28">
        <v>54540</v>
      </c>
      <c r="Q12" s="28">
        <v>0</v>
      </c>
      <c r="R12" s="28">
        <v>0</v>
      </c>
      <c r="S12" s="32" t="s">
        <v>401</v>
      </c>
    </row>
    <row r="13" ht="46.5" customHeight="1" spans="1:19">
      <c r="A13" s="20">
        <v>11</v>
      </c>
      <c r="B13" s="10" t="s">
        <v>402</v>
      </c>
      <c r="C13" s="10" t="s">
        <v>301</v>
      </c>
      <c r="D13" s="21" t="s">
        <v>302</v>
      </c>
      <c r="E13" s="22" t="s">
        <v>37</v>
      </c>
      <c r="F13" s="22" t="s">
        <v>37</v>
      </c>
      <c r="G13" s="22" t="s">
        <v>37</v>
      </c>
      <c r="H13" s="22" t="s">
        <v>37</v>
      </c>
      <c r="I13" s="22" t="s">
        <v>37</v>
      </c>
      <c r="J13" s="22" t="s">
        <v>37</v>
      </c>
      <c r="K13" s="22" t="s">
        <v>37</v>
      </c>
      <c r="L13" s="22"/>
      <c r="M13" s="22" t="s">
        <v>37</v>
      </c>
      <c r="N13" s="20"/>
      <c r="O13" s="26" t="s">
        <v>403</v>
      </c>
      <c r="P13" s="27">
        <v>23040</v>
      </c>
      <c r="Q13" s="28"/>
      <c r="R13" s="28"/>
      <c r="S13" s="32" t="s">
        <v>404</v>
      </c>
    </row>
    <row r="14" ht="27" customHeight="1" spans="1:19">
      <c r="A14" s="22" t="s">
        <v>174</v>
      </c>
      <c r="B14" s="5"/>
      <c r="C14" s="23"/>
      <c r="D14" s="24"/>
      <c r="E14" s="23"/>
      <c r="F14" s="23"/>
      <c r="G14" s="23"/>
      <c r="H14" s="23"/>
      <c r="I14" s="23"/>
      <c r="J14" s="23"/>
      <c r="K14" s="23"/>
      <c r="L14" s="23"/>
      <c r="M14" s="23"/>
      <c r="N14" s="23"/>
      <c r="O14" s="23"/>
      <c r="P14" s="30">
        <f>SUM(P3:P13)</f>
        <v>572958.6</v>
      </c>
      <c r="Q14" s="30">
        <f t="shared" ref="Q14:R14" si="0">SUM(Q3:Q13)</f>
        <v>6650</v>
      </c>
      <c r="R14" s="30">
        <f t="shared" si="0"/>
        <v>49443</v>
      </c>
      <c r="S14" s="23"/>
    </row>
    <row r="17" spans="2:2">
      <c r="B17" t="s">
        <v>405</v>
      </c>
    </row>
  </sheetData>
  <mergeCells count="2">
    <mergeCell ref="A1:S1"/>
    <mergeCell ref="A14:B14"/>
  </mergeCells>
  <dataValidations count="1">
    <dataValidation type="list" allowBlank="1" showInputMessage="1" showErrorMessage="1" sqref="E7:N9 E11:N12">
      <formula1>"是,否"</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0"/>
  <sheetViews>
    <sheetView workbookViewId="0">
      <selection activeCell="A6" sqref="A6:H6"/>
    </sheetView>
  </sheetViews>
  <sheetFormatPr defaultColWidth="9" defaultRowHeight="12.75" outlineLevelCol="6"/>
  <cols>
    <col min="2" max="2" width="33.7142857142857" customWidth="1"/>
    <col min="3" max="3" width="17.1428571428571" customWidth="1"/>
    <col min="4" max="4" width="14.7142857142857" customWidth="1"/>
    <col min="5" max="5" width="15.2857142857143" customWidth="1"/>
    <col min="6" max="6" width="13.1428571428571" customWidth="1"/>
    <col min="7" max="7" width="13" customWidth="1"/>
  </cols>
  <sheetData>
    <row r="1" ht="42" customHeight="1" spans="2:7">
      <c r="B1" s="2" t="s">
        <v>406</v>
      </c>
      <c r="C1" s="3"/>
      <c r="D1" s="3"/>
      <c r="E1" s="3"/>
      <c r="F1" s="3"/>
      <c r="G1" s="3"/>
    </row>
    <row r="2" s="1" customFormat="1" ht="21.75" customHeight="1" spans="1:7">
      <c r="A2" s="4" t="s">
        <v>2</v>
      </c>
      <c r="B2" s="4" t="s">
        <v>3</v>
      </c>
      <c r="C2" s="4" t="s">
        <v>407</v>
      </c>
      <c r="D2" s="4" t="s">
        <v>408</v>
      </c>
      <c r="E2" s="4" t="s">
        <v>409</v>
      </c>
      <c r="F2" s="4" t="s">
        <v>410</v>
      </c>
      <c r="G2" s="4" t="s">
        <v>411</v>
      </c>
    </row>
    <row r="3" spans="1:7">
      <c r="A3" s="5">
        <v>1</v>
      </c>
      <c r="B3" s="6" t="s">
        <v>178</v>
      </c>
      <c r="C3" s="7">
        <v>434500</v>
      </c>
      <c r="D3" s="8" t="s">
        <v>412</v>
      </c>
      <c r="E3" s="7" t="s">
        <v>412</v>
      </c>
      <c r="F3" s="7" t="s">
        <v>412</v>
      </c>
      <c r="G3" s="7">
        <v>0</v>
      </c>
    </row>
    <row r="4" spans="1:7">
      <c r="A4" s="5">
        <v>2</v>
      </c>
      <c r="B4" s="6" t="s">
        <v>54</v>
      </c>
      <c r="C4" s="7">
        <v>224800</v>
      </c>
      <c r="D4" s="7">
        <v>48239</v>
      </c>
      <c r="E4" s="7" t="s">
        <v>412</v>
      </c>
      <c r="F4" s="7" t="s">
        <v>412</v>
      </c>
      <c r="G4" s="7">
        <v>0</v>
      </c>
    </row>
    <row r="5" spans="1:7">
      <c r="A5" s="5">
        <v>3</v>
      </c>
      <c r="B5" s="9" t="s">
        <v>38</v>
      </c>
      <c r="C5" s="7">
        <v>324200</v>
      </c>
      <c r="D5" s="7">
        <v>27310.8</v>
      </c>
      <c r="E5" s="7" t="s">
        <v>412</v>
      </c>
      <c r="F5" s="7" t="s">
        <v>412</v>
      </c>
      <c r="G5" s="7" t="s">
        <v>412</v>
      </c>
    </row>
    <row r="6" spans="1:7">
      <c r="A6" s="5">
        <v>4</v>
      </c>
      <c r="B6" s="6" t="s">
        <v>133</v>
      </c>
      <c r="C6" s="7">
        <v>91300</v>
      </c>
      <c r="D6" s="7">
        <v>11950.4</v>
      </c>
      <c r="E6" s="7" t="s">
        <v>412</v>
      </c>
      <c r="F6" s="7" t="s">
        <v>412</v>
      </c>
      <c r="G6" s="7" t="s">
        <v>412</v>
      </c>
    </row>
    <row r="7" spans="1:7">
      <c r="A7" s="5">
        <v>5</v>
      </c>
      <c r="B7" s="6" t="s">
        <v>5</v>
      </c>
      <c r="C7" s="7">
        <v>101635.8</v>
      </c>
      <c r="D7" s="7">
        <v>50302</v>
      </c>
      <c r="E7" s="7" t="s">
        <v>412</v>
      </c>
      <c r="F7" s="7">
        <v>99500</v>
      </c>
      <c r="G7" s="7" t="s">
        <v>412</v>
      </c>
    </row>
    <row r="8" spans="1:7">
      <c r="A8" s="5">
        <v>6</v>
      </c>
      <c r="B8" s="6" t="s">
        <v>194</v>
      </c>
      <c r="C8" s="7">
        <v>180000</v>
      </c>
      <c r="D8" s="7" t="s">
        <v>412</v>
      </c>
      <c r="E8" s="7" t="s">
        <v>412</v>
      </c>
      <c r="F8" s="7" t="s">
        <v>412</v>
      </c>
      <c r="G8" s="7" t="s">
        <v>412</v>
      </c>
    </row>
    <row r="9" spans="1:7">
      <c r="A9" s="5">
        <v>7</v>
      </c>
      <c r="B9" s="6" t="s">
        <v>200</v>
      </c>
      <c r="C9" s="7">
        <v>125000</v>
      </c>
      <c r="D9" s="7" t="s">
        <v>412</v>
      </c>
      <c r="E9" s="7" t="s">
        <v>412</v>
      </c>
      <c r="F9" s="7" t="s">
        <v>412</v>
      </c>
      <c r="G9" s="7" t="s">
        <v>412</v>
      </c>
    </row>
    <row r="10" spans="1:7">
      <c r="A10" s="5">
        <v>8</v>
      </c>
      <c r="B10" s="6" t="s">
        <v>6</v>
      </c>
      <c r="C10" s="7">
        <v>46841</v>
      </c>
      <c r="D10" s="7" t="s">
        <v>412</v>
      </c>
      <c r="E10" s="7" t="s">
        <v>412</v>
      </c>
      <c r="F10" s="7">
        <v>99500</v>
      </c>
      <c r="G10" s="7" t="s">
        <v>412</v>
      </c>
    </row>
    <row r="11" spans="1:7">
      <c r="A11" s="5">
        <v>9</v>
      </c>
      <c r="B11" s="9" t="s">
        <v>42</v>
      </c>
      <c r="C11" s="7">
        <v>240000</v>
      </c>
      <c r="D11" s="7">
        <v>95080</v>
      </c>
      <c r="E11" s="7" t="s">
        <v>412</v>
      </c>
      <c r="F11" s="7" t="s">
        <v>412</v>
      </c>
      <c r="G11" s="7" t="s">
        <v>412</v>
      </c>
    </row>
    <row r="12" spans="1:7">
      <c r="A12" s="5">
        <v>10</v>
      </c>
      <c r="B12" s="6" t="s">
        <v>210</v>
      </c>
      <c r="C12" s="7">
        <v>35500</v>
      </c>
      <c r="D12" s="7" t="s">
        <v>412</v>
      </c>
      <c r="E12" s="7" t="s">
        <v>412</v>
      </c>
      <c r="F12" s="7" t="s">
        <v>412</v>
      </c>
      <c r="G12" s="7" t="s">
        <v>412</v>
      </c>
    </row>
    <row r="13" spans="1:7">
      <c r="A13" s="5">
        <v>11</v>
      </c>
      <c r="B13" s="6" t="s">
        <v>50</v>
      </c>
      <c r="C13" s="7">
        <v>51400</v>
      </c>
      <c r="D13" s="7">
        <v>27501</v>
      </c>
      <c r="E13" s="7">
        <v>0</v>
      </c>
      <c r="F13" s="7" t="s">
        <v>412</v>
      </c>
      <c r="G13" s="7" t="s">
        <v>412</v>
      </c>
    </row>
    <row r="14" spans="1:7">
      <c r="A14" s="5">
        <v>12</v>
      </c>
      <c r="B14" s="6" t="s">
        <v>70</v>
      </c>
      <c r="C14" s="7">
        <v>104705.4</v>
      </c>
      <c r="D14" s="7">
        <v>17343</v>
      </c>
      <c r="E14" s="7" t="s">
        <v>412</v>
      </c>
      <c r="F14" s="7" t="s">
        <v>412</v>
      </c>
      <c r="G14" s="7" t="s">
        <v>412</v>
      </c>
    </row>
    <row r="15" spans="1:7">
      <c r="A15" s="5">
        <v>13</v>
      </c>
      <c r="B15" s="6" t="s">
        <v>46</v>
      </c>
      <c r="C15" s="7">
        <v>91800</v>
      </c>
      <c r="D15" s="7">
        <v>31890</v>
      </c>
      <c r="E15" s="7" t="s">
        <v>412</v>
      </c>
      <c r="F15" s="7" t="s">
        <v>412</v>
      </c>
      <c r="G15" s="7" t="s">
        <v>412</v>
      </c>
    </row>
    <row r="16" spans="1:7">
      <c r="A16" s="5">
        <v>14</v>
      </c>
      <c r="B16" s="6" t="s">
        <v>124</v>
      </c>
      <c r="C16" s="7">
        <v>84196.42</v>
      </c>
      <c r="D16" s="7">
        <v>6269</v>
      </c>
      <c r="E16" s="7">
        <v>0</v>
      </c>
      <c r="F16" s="7" t="s">
        <v>412</v>
      </c>
      <c r="G16" s="7" t="s">
        <v>412</v>
      </c>
    </row>
    <row r="17" spans="1:7">
      <c r="A17" s="5">
        <v>15</v>
      </c>
      <c r="B17" s="9" t="s">
        <v>58</v>
      </c>
      <c r="C17" s="7">
        <v>198639.72</v>
      </c>
      <c r="D17" s="7">
        <v>38974.8</v>
      </c>
      <c r="E17" s="7">
        <v>0</v>
      </c>
      <c r="F17" s="7" t="s">
        <v>412</v>
      </c>
      <c r="G17" s="7" t="s">
        <v>412</v>
      </c>
    </row>
    <row r="18" spans="1:7">
      <c r="A18" s="5">
        <v>16</v>
      </c>
      <c r="B18" s="6" t="s">
        <v>229</v>
      </c>
      <c r="C18" s="7">
        <v>140000</v>
      </c>
      <c r="D18" s="7" t="s">
        <v>412</v>
      </c>
      <c r="E18" s="7" t="s">
        <v>412</v>
      </c>
      <c r="F18" s="7" t="s">
        <v>412</v>
      </c>
      <c r="G18" s="7" t="s">
        <v>412</v>
      </c>
    </row>
    <row r="19" spans="1:7">
      <c r="A19" s="5">
        <v>17</v>
      </c>
      <c r="B19" s="9" t="s">
        <v>235</v>
      </c>
      <c r="C19" s="7">
        <v>90000</v>
      </c>
      <c r="D19" s="7" t="s">
        <v>412</v>
      </c>
      <c r="E19" s="7" t="s">
        <v>412</v>
      </c>
      <c r="F19" s="7" t="s">
        <v>412</v>
      </c>
      <c r="G19" s="7" t="s">
        <v>412</v>
      </c>
    </row>
    <row r="20" spans="1:7">
      <c r="A20" s="5">
        <v>18</v>
      </c>
      <c r="B20" s="9" t="s">
        <v>66</v>
      </c>
      <c r="C20" s="7">
        <v>118455</v>
      </c>
      <c r="D20" s="7">
        <v>36688.58</v>
      </c>
      <c r="E20" s="7" t="s">
        <v>412</v>
      </c>
      <c r="F20" s="7" t="s">
        <v>412</v>
      </c>
      <c r="G20" s="7" t="s">
        <v>412</v>
      </c>
    </row>
    <row r="21" spans="1:7">
      <c r="A21" s="5">
        <v>19</v>
      </c>
      <c r="B21" s="9" t="s">
        <v>413</v>
      </c>
      <c r="C21" s="7">
        <v>223158</v>
      </c>
      <c r="D21" s="7" t="s">
        <v>412</v>
      </c>
      <c r="E21" s="7" t="s">
        <v>412</v>
      </c>
      <c r="F21" s="7" t="s">
        <v>412</v>
      </c>
      <c r="G21" s="7" t="s">
        <v>412</v>
      </c>
    </row>
    <row r="22" spans="1:7">
      <c r="A22" s="5">
        <v>20</v>
      </c>
      <c r="B22" s="9" t="s">
        <v>120</v>
      </c>
      <c r="C22" s="7">
        <v>116170</v>
      </c>
      <c r="D22" s="7">
        <v>38403</v>
      </c>
      <c r="E22" s="7" t="s">
        <v>412</v>
      </c>
      <c r="F22" s="7" t="s">
        <v>412</v>
      </c>
      <c r="G22" s="7">
        <v>0</v>
      </c>
    </row>
    <row r="23" spans="1:7">
      <c r="A23" s="5">
        <v>21</v>
      </c>
      <c r="B23" s="6" t="s">
        <v>103</v>
      </c>
      <c r="C23" s="7">
        <v>103000</v>
      </c>
      <c r="D23" s="7">
        <v>30143</v>
      </c>
      <c r="E23" s="7" t="s">
        <v>412</v>
      </c>
      <c r="F23" s="7" t="s">
        <v>412</v>
      </c>
      <c r="G23" s="7" t="s">
        <v>412</v>
      </c>
    </row>
    <row r="24" spans="1:7">
      <c r="A24" s="5">
        <v>22</v>
      </c>
      <c r="B24" s="9" t="s">
        <v>4</v>
      </c>
      <c r="C24" s="7">
        <v>261800</v>
      </c>
      <c r="D24" s="7">
        <v>38696</v>
      </c>
      <c r="E24" s="7">
        <v>0</v>
      </c>
      <c r="F24" s="7">
        <v>99500</v>
      </c>
      <c r="G24" s="7" t="s">
        <v>412</v>
      </c>
    </row>
    <row r="25" spans="1:7">
      <c r="A25" s="5">
        <v>23</v>
      </c>
      <c r="B25" s="6" t="s">
        <v>255</v>
      </c>
      <c r="C25" s="7">
        <v>162200</v>
      </c>
      <c r="D25" s="7" t="s">
        <v>412</v>
      </c>
      <c r="E25" s="7">
        <v>0</v>
      </c>
      <c r="F25" s="7" t="s">
        <v>412</v>
      </c>
      <c r="G25" s="7" t="s">
        <v>412</v>
      </c>
    </row>
    <row r="26" spans="1:7">
      <c r="A26" s="5">
        <v>24</v>
      </c>
      <c r="B26" s="9" t="s">
        <v>261</v>
      </c>
      <c r="C26" s="7">
        <v>120900</v>
      </c>
      <c r="D26" s="7" t="s">
        <v>412</v>
      </c>
      <c r="E26" s="7" t="s">
        <v>412</v>
      </c>
      <c r="F26" s="7" t="s">
        <v>412</v>
      </c>
      <c r="G26" s="7" t="s">
        <v>412</v>
      </c>
    </row>
    <row r="27" spans="1:7">
      <c r="A27" s="5">
        <v>25</v>
      </c>
      <c r="B27" s="6" t="s">
        <v>94</v>
      </c>
      <c r="C27" s="7">
        <v>220000</v>
      </c>
      <c r="D27" s="7">
        <v>39240</v>
      </c>
      <c r="E27" s="7">
        <v>0</v>
      </c>
      <c r="F27" s="7" t="s">
        <v>412</v>
      </c>
      <c r="G27" s="7" t="s">
        <v>412</v>
      </c>
    </row>
    <row r="28" spans="1:7">
      <c r="A28" s="5">
        <v>26</v>
      </c>
      <c r="B28" s="6" t="s">
        <v>98</v>
      </c>
      <c r="C28" s="7">
        <v>85000</v>
      </c>
      <c r="D28" s="7">
        <v>36230</v>
      </c>
      <c r="E28" s="7" t="s">
        <v>412</v>
      </c>
      <c r="F28" s="7" t="s">
        <v>412</v>
      </c>
      <c r="G28" s="7" t="s">
        <v>412</v>
      </c>
    </row>
    <row r="29" spans="1:7">
      <c r="A29" s="5">
        <v>27</v>
      </c>
      <c r="B29" s="6" t="s">
        <v>146</v>
      </c>
      <c r="C29" s="7">
        <v>111000</v>
      </c>
      <c r="D29" s="7">
        <v>29073</v>
      </c>
      <c r="E29" s="7" t="s">
        <v>412</v>
      </c>
      <c r="F29" s="7" t="s">
        <v>412</v>
      </c>
      <c r="G29" s="7" t="s">
        <v>412</v>
      </c>
    </row>
    <row r="30" spans="1:7">
      <c r="A30" s="5">
        <v>28</v>
      </c>
      <c r="B30" s="9" t="s">
        <v>79</v>
      </c>
      <c r="C30" s="7">
        <v>249700</v>
      </c>
      <c r="D30" s="7">
        <v>50249.52</v>
      </c>
      <c r="E30" s="7" t="s">
        <v>412</v>
      </c>
      <c r="F30" s="7" t="s">
        <v>412</v>
      </c>
      <c r="G30" s="7" t="s">
        <v>412</v>
      </c>
    </row>
    <row r="31" spans="1:7">
      <c r="A31" s="5">
        <v>29</v>
      </c>
      <c r="B31" s="9" t="s">
        <v>76</v>
      </c>
      <c r="C31" s="7">
        <v>21000</v>
      </c>
      <c r="D31" s="7">
        <v>45049.6</v>
      </c>
      <c r="E31" s="7" t="s">
        <v>412</v>
      </c>
      <c r="F31" s="7" t="s">
        <v>412</v>
      </c>
      <c r="G31" s="7" t="s">
        <v>412</v>
      </c>
    </row>
    <row r="32" spans="1:7">
      <c r="A32" s="5">
        <v>30</v>
      </c>
      <c r="B32" s="9" t="s">
        <v>281</v>
      </c>
      <c r="C32" s="7">
        <v>89000</v>
      </c>
      <c r="D32" s="7" t="s">
        <v>412</v>
      </c>
      <c r="E32" s="7">
        <v>0</v>
      </c>
      <c r="F32" s="7" t="s">
        <v>412</v>
      </c>
      <c r="G32" s="7" t="s">
        <v>412</v>
      </c>
    </row>
    <row r="33" spans="1:7">
      <c r="A33" s="5">
        <v>31</v>
      </c>
      <c r="B33" s="9" t="s">
        <v>107</v>
      </c>
      <c r="C33" s="7">
        <v>254200</v>
      </c>
      <c r="D33" s="7">
        <v>27594.4</v>
      </c>
      <c r="E33" s="7" t="s">
        <v>412</v>
      </c>
      <c r="F33" s="7" t="s">
        <v>412</v>
      </c>
      <c r="G33" s="7">
        <v>0</v>
      </c>
    </row>
    <row r="34" spans="1:7">
      <c r="A34" s="5">
        <v>32</v>
      </c>
      <c r="B34" s="9" t="s">
        <v>128</v>
      </c>
      <c r="C34" s="7">
        <v>135242</v>
      </c>
      <c r="D34" s="7">
        <v>24627.4</v>
      </c>
      <c r="E34" s="7" t="s">
        <v>412</v>
      </c>
      <c r="F34" s="7" t="s">
        <v>412</v>
      </c>
      <c r="G34" s="7" t="s">
        <v>412</v>
      </c>
    </row>
    <row r="35" spans="1:7">
      <c r="A35" s="5">
        <v>33</v>
      </c>
      <c r="B35" s="6" t="s">
        <v>90</v>
      </c>
      <c r="C35" s="7">
        <v>119748</v>
      </c>
      <c r="D35" s="7">
        <v>46064.39</v>
      </c>
      <c r="E35" s="7" t="s">
        <v>412</v>
      </c>
      <c r="F35" s="7" t="s">
        <v>412</v>
      </c>
      <c r="G35" s="7">
        <v>0</v>
      </c>
    </row>
    <row r="36" spans="1:7">
      <c r="A36" s="5">
        <v>34</v>
      </c>
      <c r="B36" s="6" t="s">
        <v>86</v>
      </c>
      <c r="C36" s="7">
        <v>330700</v>
      </c>
      <c r="D36" s="7">
        <v>21960</v>
      </c>
      <c r="E36" s="7" t="s">
        <v>412</v>
      </c>
      <c r="F36" s="7" t="s">
        <v>412</v>
      </c>
      <c r="G36" s="7" t="s">
        <v>412</v>
      </c>
    </row>
    <row r="37" spans="1:7">
      <c r="A37" s="5">
        <v>35</v>
      </c>
      <c r="B37" s="6" t="s">
        <v>299</v>
      </c>
      <c r="C37" s="7">
        <v>40000</v>
      </c>
      <c r="D37" s="7" t="s">
        <v>412</v>
      </c>
      <c r="E37" s="7" t="s">
        <v>412</v>
      </c>
      <c r="F37" s="7" t="s">
        <v>412</v>
      </c>
      <c r="G37" s="7" t="s">
        <v>412</v>
      </c>
    </row>
    <row r="38" spans="1:7">
      <c r="A38" s="5">
        <v>36</v>
      </c>
      <c r="B38" s="6" t="s">
        <v>304</v>
      </c>
      <c r="C38" s="7">
        <v>130000</v>
      </c>
      <c r="D38" s="7" t="s">
        <v>412</v>
      </c>
      <c r="E38" s="7" t="s">
        <v>412</v>
      </c>
      <c r="F38" s="7" t="s">
        <v>412</v>
      </c>
      <c r="G38" s="7" t="s">
        <v>412</v>
      </c>
    </row>
    <row r="39" spans="1:7">
      <c r="A39" s="5">
        <v>37</v>
      </c>
      <c r="B39" s="6" t="s">
        <v>82</v>
      </c>
      <c r="C39" s="7">
        <v>250000</v>
      </c>
      <c r="D39" s="7">
        <v>40484.8</v>
      </c>
      <c r="E39" s="7" t="s">
        <v>412</v>
      </c>
      <c r="F39" s="7" t="s">
        <v>412</v>
      </c>
      <c r="G39" s="7" t="s">
        <v>412</v>
      </c>
    </row>
    <row r="40" spans="1:7">
      <c r="A40" s="5">
        <v>38</v>
      </c>
      <c r="B40" s="6" t="s">
        <v>155</v>
      </c>
      <c r="C40" s="7">
        <v>6921</v>
      </c>
      <c r="D40" s="7">
        <v>9120</v>
      </c>
      <c r="E40" s="7" t="s">
        <v>412</v>
      </c>
      <c r="F40" s="7" t="s">
        <v>412</v>
      </c>
      <c r="G40" s="7" t="s">
        <v>412</v>
      </c>
    </row>
    <row r="41" spans="1:7">
      <c r="A41" s="5">
        <v>39</v>
      </c>
      <c r="B41" s="6" t="s">
        <v>138</v>
      </c>
      <c r="C41" s="8"/>
      <c r="D41" s="7">
        <v>15000</v>
      </c>
      <c r="E41" s="7" t="s">
        <v>412</v>
      </c>
      <c r="F41" s="7" t="s">
        <v>412</v>
      </c>
      <c r="G41" s="7" t="s">
        <v>412</v>
      </c>
    </row>
    <row r="42" spans="1:7">
      <c r="A42" s="5">
        <v>40</v>
      </c>
      <c r="B42" s="9" t="s">
        <v>142</v>
      </c>
      <c r="C42" s="8"/>
      <c r="D42" s="7">
        <v>2353.6</v>
      </c>
      <c r="E42" s="7" t="s">
        <v>412</v>
      </c>
      <c r="F42" s="7" t="s">
        <v>412</v>
      </c>
      <c r="G42" s="7" t="s">
        <v>412</v>
      </c>
    </row>
    <row r="43" spans="1:7">
      <c r="A43" s="5">
        <v>41</v>
      </c>
      <c r="B43" s="9" t="s">
        <v>62</v>
      </c>
      <c r="C43" s="8"/>
      <c r="D43" s="7">
        <v>6912</v>
      </c>
      <c r="E43" s="7" t="s">
        <v>412</v>
      </c>
      <c r="F43" s="7" t="s">
        <v>412</v>
      </c>
      <c r="G43" s="7" t="s">
        <v>412</v>
      </c>
    </row>
    <row r="44" spans="1:7">
      <c r="A44" s="5">
        <v>42</v>
      </c>
      <c r="B44" s="9" t="s">
        <v>150</v>
      </c>
      <c r="C44" s="8"/>
      <c r="D44" s="7">
        <v>41340</v>
      </c>
      <c r="E44" s="7" t="s">
        <v>412</v>
      </c>
      <c r="F44" s="7" t="s">
        <v>412</v>
      </c>
      <c r="G44" s="7" t="s">
        <v>412</v>
      </c>
    </row>
    <row r="45" spans="1:7">
      <c r="A45" s="5">
        <v>43</v>
      </c>
      <c r="B45" s="6" t="s">
        <v>116</v>
      </c>
      <c r="C45" s="8"/>
      <c r="D45" s="7">
        <v>37145</v>
      </c>
      <c r="E45" s="7" t="s">
        <v>412</v>
      </c>
      <c r="F45" s="7" t="s">
        <v>412</v>
      </c>
      <c r="G45" s="7" t="s">
        <v>412</v>
      </c>
    </row>
    <row r="46" spans="1:7">
      <c r="A46" s="5">
        <v>44</v>
      </c>
      <c r="B46" s="9" t="s">
        <v>111</v>
      </c>
      <c r="C46" s="8"/>
      <c r="D46" s="7">
        <v>27174.45</v>
      </c>
      <c r="E46" s="7" t="s">
        <v>412</v>
      </c>
      <c r="F46" s="7" t="s">
        <v>412</v>
      </c>
      <c r="G46" s="7" t="s">
        <v>412</v>
      </c>
    </row>
    <row r="47" spans="1:7">
      <c r="A47" s="5">
        <v>45</v>
      </c>
      <c r="B47" s="6" t="s">
        <v>159</v>
      </c>
      <c r="C47" s="8"/>
      <c r="D47" s="7">
        <v>14109</v>
      </c>
      <c r="E47" s="7" t="s">
        <v>412</v>
      </c>
      <c r="F47" s="7" t="s">
        <v>412</v>
      </c>
      <c r="G47" s="7" t="s">
        <v>412</v>
      </c>
    </row>
    <row r="48" spans="1:7">
      <c r="A48" s="5">
        <v>46</v>
      </c>
      <c r="B48" s="6" t="s">
        <v>165</v>
      </c>
      <c r="C48" s="8"/>
      <c r="D48" s="7">
        <v>31661.6</v>
      </c>
      <c r="E48" s="7" t="s">
        <v>412</v>
      </c>
      <c r="F48" s="7" t="s">
        <v>412</v>
      </c>
      <c r="G48" s="7" t="s">
        <v>412</v>
      </c>
    </row>
    <row r="49" spans="1:7">
      <c r="A49" s="5">
        <v>47</v>
      </c>
      <c r="B49" s="6" t="s">
        <v>169</v>
      </c>
      <c r="C49" s="8"/>
      <c r="D49" s="7">
        <v>56175.3</v>
      </c>
      <c r="E49" s="7" t="s">
        <v>412</v>
      </c>
      <c r="F49" s="7" t="s">
        <v>412</v>
      </c>
      <c r="G49" s="7" t="s">
        <v>412</v>
      </c>
    </row>
    <row r="50" spans="1:7">
      <c r="A50" s="5">
        <v>48</v>
      </c>
      <c r="B50" s="9" t="s">
        <v>76</v>
      </c>
      <c r="C50" s="8"/>
      <c r="D50" s="8" t="s">
        <v>412</v>
      </c>
      <c r="E50" s="7">
        <v>0</v>
      </c>
      <c r="F50" s="7" t="s">
        <v>412</v>
      </c>
      <c r="G50" s="7" t="s">
        <v>412</v>
      </c>
    </row>
    <row r="51" spans="1:7">
      <c r="A51" s="5">
        <v>49</v>
      </c>
      <c r="B51" s="6" t="s">
        <v>9</v>
      </c>
      <c r="C51" s="8"/>
      <c r="D51" s="8" t="s">
        <v>412</v>
      </c>
      <c r="E51" s="7" t="s">
        <v>412</v>
      </c>
      <c r="F51" s="7">
        <v>99500</v>
      </c>
      <c r="G51" s="7" t="s">
        <v>412</v>
      </c>
    </row>
    <row r="52" spans="1:7">
      <c r="A52" s="5">
        <v>50</v>
      </c>
      <c r="B52" s="9" t="s">
        <v>8</v>
      </c>
      <c r="C52" s="8"/>
      <c r="D52" s="8" t="s">
        <v>412</v>
      </c>
      <c r="E52" s="7" t="s">
        <v>412</v>
      </c>
      <c r="F52" s="7">
        <v>99500</v>
      </c>
      <c r="G52" s="7" t="s">
        <v>412</v>
      </c>
    </row>
    <row r="53" spans="1:7">
      <c r="A53" s="5">
        <v>51</v>
      </c>
      <c r="B53" s="9" t="s">
        <v>7</v>
      </c>
      <c r="C53" s="8"/>
      <c r="D53" s="8" t="s">
        <v>412</v>
      </c>
      <c r="E53" s="7" t="s">
        <v>412</v>
      </c>
      <c r="F53" s="7">
        <v>99500</v>
      </c>
      <c r="G53" s="7" t="s">
        <v>412</v>
      </c>
    </row>
    <row r="54" spans="1:7">
      <c r="A54" s="5">
        <v>52</v>
      </c>
      <c r="B54" s="10" t="s">
        <v>375</v>
      </c>
      <c r="C54" s="8"/>
      <c r="D54" s="8" t="s">
        <v>412</v>
      </c>
      <c r="E54" s="7" t="s">
        <v>412</v>
      </c>
      <c r="F54" s="7" t="s">
        <v>412</v>
      </c>
      <c r="G54" s="7">
        <v>0</v>
      </c>
    </row>
    <row r="55" spans="1:7">
      <c r="A55" s="5">
        <v>53</v>
      </c>
      <c r="B55" s="10" t="s">
        <v>378</v>
      </c>
      <c r="C55" s="8"/>
      <c r="D55" s="8" t="s">
        <v>412</v>
      </c>
      <c r="E55" s="7" t="s">
        <v>412</v>
      </c>
      <c r="F55" s="7" t="s">
        <v>412</v>
      </c>
      <c r="G55" s="7">
        <v>0</v>
      </c>
    </row>
    <row r="56" spans="1:7">
      <c r="A56" s="5">
        <v>54</v>
      </c>
      <c r="B56" s="10" t="s">
        <v>387</v>
      </c>
      <c r="C56" s="8"/>
      <c r="D56" s="8" t="s">
        <v>412</v>
      </c>
      <c r="E56" s="7" t="s">
        <v>412</v>
      </c>
      <c r="F56" s="7" t="s">
        <v>412</v>
      </c>
      <c r="G56" s="7">
        <v>0</v>
      </c>
    </row>
    <row r="57" spans="1:7">
      <c r="A57" s="5">
        <v>55</v>
      </c>
      <c r="B57" s="10" t="s">
        <v>391</v>
      </c>
      <c r="C57" s="8"/>
      <c r="D57" s="8" t="s">
        <v>412</v>
      </c>
      <c r="E57" s="7" t="s">
        <v>412</v>
      </c>
      <c r="F57" s="7" t="s">
        <v>412</v>
      </c>
      <c r="G57" s="7">
        <v>0</v>
      </c>
    </row>
    <row r="58" spans="1:7">
      <c r="A58" s="5">
        <v>56</v>
      </c>
      <c r="B58" s="10" t="s">
        <v>395</v>
      </c>
      <c r="C58" s="8"/>
      <c r="D58" s="8" t="s">
        <v>412</v>
      </c>
      <c r="E58" s="7" t="s">
        <v>412</v>
      </c>
      <c r="F58" s="7" t="s">
        <v>412</v>
      </c>
      <c r="G58" s="7">
        <v>0</v>
      </c>
    </row>
    <row r="59" spans="1:7">
      <c r="A59" s="5">
        <v>57</v>
      </c>
      <c r="B59" s="10" t="s">
        <v>402</v>
      </c>
      <c r="C59" s="8"/>
      <c r="D59" s="8" t="s">
        <v>412</v>
      </c>
      <c r="E59" s="7" t="s">
        <v>412</v>
      </c>
      <c r="F59" s="7" t="s">
        <v>412</v>
      </c>
      <c r="G59" s="7">
        <v>0</v>
      </c>
    </row>
    <row r="60" ht="16.5" customHeight="1" spans="1:7">
      <c r="A60" s="11"/>
      <c r="B60" s="11"/>
      <c r="C60" s="11"/>
      <c r="D60" s="11"/>
      <c r="E60" s="12"/>
      <c r="F60" s="12"/>
      <c r="G60" s="12"/>
    </row>
  </sheetData>
  <autoFilter ref="B2:H59">
    <extLst/>
  </autoFilter>
  <mergeCells count="1">
    <mergeCell ref="B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危险化学品安全风险监测及预警平台补助</vt:lpstr>
      <vt:lpstr>防疫防护补助</vt:lpstr>
      <vt:lpstr>物流运输补助</vt:lpstr>
      <vt:lpstr>水产品广告宣传补助</vt:lpstr>
      <vt:lpstr>集装箱滞箱费补贴</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扫描全能王 2020-11-18 10.45.01</dc:title>
  <dc:subject>扫描全能王 2020-11-18 10.45.01</dc:subject>
  <dc:creator>CamScanner</dc:creator>
  <cp:lastModifiedBy>周宇</cp:lastModifiedBy>
  <dcterms:created xsi:type="dcterms:W3CDTF">2020-11-18T03:03:00Z</dcterms:created>
  <cp:lastPrinted>2020-11-26T05:41:00Z</cp:lastPrinted>
  <dcterms:modified xsi:type="dcterms:W3CDTF">2020-12-07T01:07:11Z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